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Kernels" sheetId="3" state="visible" r:id="rId3"/>
    <sheet xmlns:r="http://schemas.openxmlformats.org/officeDocument/2006/relationships" name="Adsto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000"/>
    <numFmt numFmtId="166" formatCode="0.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3"/>
    </font>
    <font>
      <i val="1"/>
      <color rgb="00666666"/>
    </font>
    <font>
      <b val="1"/>
    </font>
  </fonts>
  <fills count="3">
    <fill>
      <patternFill/>
    </fill>
    <fill>
      <patternFill patternType="gray125"/>
    </fill>
    <fill>
      <patternFill patternType="solid">
        <fgColor rgb="00FFF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0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Share of one week's effect landing at each lag</a:t>
            </a:r>
          </a:p>
        </rich>
      </tx>
    </title>
    <plotArea>
      <lineChart>
        <grouping val="standard"/>
        <ser>
          <idx val="0"/>
          <order val="0"/>
          <tx>
            <strRef>
              <f>'Kernels'!G1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'Kernels'!$A$2:$A$22</f>
            </numRef>
          </cat>
          <val>
            <numRef>
              <f>'Kernels'!$G$2:$G$22</f>
            </numRef>
          </val>
        </ser>
        <ser>
          <idx val="1"/>
          <order val="1"/>
          <tx>
            <strRef>
              <f>'Kernels'!H1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'Kernels'!$A$2:$A$22</f>
            </numRef>
          </cat>
          <val>
            <numRef>
              <f>'Kernels'!$H$2:$H$22</f>
            </numRef>
          </val>
        </ser>
        <ser>
          <idx val="2"/>
          <order val="2"/>
          <tx>
            <strRef>
              <f>'Kernels'!I1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'Kernels'!$A$2:$A$22</f>
            </numRef>
          </cat>
          <val>
            <numRef>
              <f>'Kernels'!$I$2:$I$22</f>
            </numRef>
          </val>
        </ser>
        <ser>
          <idx val="3"/>
          <order val="3"/>
          <tx>
            <strRef>
              <f>'Kernels'!J1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'Kernels'!$A$2:$A$22</f>
            </numRef>
          </cat>
          <val>
            <numRef>
              <f>'Kernels'!$J$2:$J$22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Lag (weeks after the spend week)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Share of total effect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 vs adstocked exposure</a:t>
            </a:r>
          </a:p>
        </rich>
      </tx>
    </title>
    <plotArea>
      <lineChart>
        <grouping val="standard"/>
        <ser>
          <idx val="0"/>
          <order val="0"/>
          <tx>
            <strRef>
              <f>'Adstock'!B8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'Adstock'!$A$9:$A$48</f>
            </numRef>
          </cat>
          <val>
            <numRef>
              <f>'Adstock'!$B$9:$B$48</f>
            </numRef>
          </val>
        </ser>
        <ser>
          <idx val="1"/>
          <order val="1"/>
          <tx>
            <strRef>
              <f>'Adstock'!D8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'Adstock'!$A$9:$A$48</f>
            </numRef>
          </cat>
          <val>
            <numRef>
              <f>'Adstock'!$D$9:$D$48</f>
            </numRef>
          </val>
        </ser>
        <ser>
          <idx val="2"/>
          <order val="2"/>
          <tx>
            <strRef>
              <f>'Adstock'!E8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'Adstock'!$A$9:$A$48</f>
            </numRef>
          </cat>
          <val>
            <numRef>
              <f>'Adstock'!$E$9:$E$48</f>
            </numRef>
          </val>
        </ser>
        <ser>
          <idx val="3"/>
          <order val="3"/>
          <tx>
            <strRef>
              <f>'Adstock'!F8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'Adstock'!$A$9:$A$48</f>
            </numRef>
          </cat>
          <val>
            <numRef>
              <f>'Adstock'!$F$9:$F$48</f>
            </numRef>
          </val>
        </ser>
        <ser>
          <idx val="4"/>
          <order val="4"/>
          <tx>
            <strRef>
              <f>'Adstock'!G8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'Adstock'!$A$9:$A$48</f>
            </numRef>
          </cat>
          <val>
            <numRef>
              <f>'Adstock'!$G$9:$G$48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Week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Spend / adstock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Adstock calculator (Vexpower MMM library)</t>
        </is>
      </c>
    </row>
    <row r="2">
      <c r="A2" s="2" t="inlineStr">
        <is>
          <t>vexpower.com/mmm/adstock</t>
        </is>
      </c>
    </row>
    <row r="3">
      <c r="A3" s="2" t="inlineStr"/>
    </row>
    <row r="4">
      <c r="A4" s="3" t="inlineStr">
        <is>
          <t>What this does</t>
        </is>
      </c>
    </row>
    <row r="5">
      <c r="A5" s="2" t="inlineStr">
        <is>
          <t>Turns a weekly spend pattern into adstocked (carried-over) exposure using four common shapes, so you can see when the effect lands.</t>
        </is>
      </c>
    </row>
    <row r="6">
      <c r="A6" s="2" t="inlineStr">
        <is>
          <t>Everything is live formulas. Change the yellow cells on 'Inputs' and the 'Spend' column on 'Adstock'; nothing else needs editing.</t>
        </is>
      </c>
    </row>
    <row r="7">
      <c r="A7" s="2" t="inlineStr"/>
    </row>
    <row r="8">
      <c r="A8" s="3" t="inlineStr">
        <is>
          <t>Sheets</t>
        </is>
      </c>
    </row>
    <row r="9">
      <c r="A9" s="2" t="inlineStr">
        <is>
          <t>Inputs: parameters for each shape, plus the half-life and reporting-window readouts.</t>
        </is>
      </c>
    </row>
    <row r="10">
      <c r="A10" s="2" t="inlineStr">
        <is>
          <t>Kernels: the lag weights each shape applies to one week of spend (raw, then rescaled to sum to 1).</t>
        </is>
      </c>
    </row>
    <row r="11">
      <c r="A11" s="2" t="inlineStr">
        <is>
          <t>Adstock: your weekly spend and the transformed series, with a chart. Summary rows at the top.</t>
        </is>
      </c>
    </row>
    <row r="12">
      <c r="A12" s="2" t="inlineStr"/>
    </row>
    <row r="13">
      <c r="A13" s="3" t="inlineStr">
        <is>
          <t>Definitions (lag 0 = the week the money is spent)</t>
        </is>
      </c>
    </row>
    <row r="14">
      <c r="A14" s="2" t="inlineStr">
        <is>
          <t>Geometric, unnormalised: A_t = x_t + theta * A_(t-1). A pulse of 100 becomes 100, 100*theta, 100*theta^2 ... and sums to 100/(1-theta).</t>
        </is>
      </c>
    </row>
    <row r="15">
      <c r="A15" s="2" t="inlineStr">
        <is>
          <t>Geometric, normalised: A_t = (1-theta) * x_t + theta * A_(t-1). Same shape, but the long-run total equals the spend.</t>
        </is>
      </c>
    </row>
    <row r="16">
      <c r="A16" s="2" t="inlineStr">
        <is>
          <t>Delayed (Jin et al. 2017): weight_l = alpha^((l - peak)^2) for l = 0..12, rescaled to sum to 1.</t>
        </is>
      </c>
    </row>
    <row r="17">
      <c r="A17" s="2" t="inlineStr">
        <is>
          <t>Weibull CDF (Robyn): weight_0 = 1, weight_l = weight_(l-1) * (1 - F(l)), F = Weibull CDF with the shape and lambda below.</t>
        </is>
      </c>
    </row>
    <row r="18">
      <c r="A18" s="2" t="inlineStr">
        <is>
          <t>Weibull PDF (Robyn): weight_l = Weibull density at l+1, min-max scaled. Lets the peak arrive after the spend week.</t>
        </is>
      </c>
    </row>
    <row r="19">
      <c r="A19" s="2" t="inlineStr">
        <is>
          <t>Robyn turns 'scale' (0-1) into lambda = 1 + scale * (window - 1), i.e. a position within the data window, and rounds it. This sheet doesn't round.</t>
        </is>
      </c>
    </row>
    <row r="20">
      <c r="A20" s="2" t="inlineStr">
        <is>
          <t>For comparison, the delayed and Weibull columns use weights rescaled to sum to 1, so each shape shares out the same total as the spend.</t>
        </is>
      </c>
    </row>
    <row r="21">
      <c r="A21" s="2" t="inlineStr">
        <is>
          <t>Robyn itself does not rescale them that way, and libraries differ: check the convention before comparing coefficients across tools.</t>
        </is>
      </c>
    </row>
    <row r="22">
      <c r="A22" s="2" t="inlineStr"/>
    </row>
    <row r="23">
      <c r="A23" s="3" t="inlineStr">
        <is>
          <t>Caveats</t>
        </is>
      </c>
    </row>
    <row r="24">
      <c r="A24" s="2" t="inlineStr">
        <is>
          <t>Adstocked spend is an input to a response model, not measured sales lift. In most MMMs it then goes through a saturation curve.</t>
        </is>
      </c>
    </row>
    <row r="25">
      <c r="A25" s="2" t="inlineStr">
        <is>
          <t>The parameters here are illustrative. Estimate yours from data, priors and experiments (see the page).</t>
        </is>
      </c>
    </row>
    <row r="26">
      <c r="A26" s="2" t="inlineStr">
        <is>
          <t>The spend pattern is invented: a 4-week flight of 100 a week. Replace it with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70" customWidth="1" min="3" max="3"/>
  </cols>
  <sheetData>
    <row r="1">
      <c r="A1" s="4" t="inlineStr">
        <is>
          <t>Inputs (yellow cells)</t>
        </is>
      </c>
    </row>
    <row r="3">
      <c r="A3" t="inlineStr">
        <is>
          <t>Geometric retention (theta)</t>
        </is>
      </c>
      <c r="B3" s="5" t="n">
        <v>0.6</v>
      </c>
      <c r="C3" s="6" t="inlineStr">
        <is>
          <t>Share of last week's adstock that survives into this week, 0 to &lt;1.</t>
        </is>
      </c>
    </row>
    <row r="4">
      <c r="A4" t="inlineStr">
        <is>
          <t>Delayed retention (alpha)</t>
        </is>
      </c>
      <c r="B4" s="5" t="n">
        <v>0.6</v>
      </c>
      <c r="C4" s="6" t="inlineStr">
        <is>
          <t>0 to &lt;1. Higher = wider spread around the peak.</t>
        </is>
      </c>
    </row>
    <row r="5">
      <c r="A5" t="inlineStr">
        <is>
          <t>Delayed peak lag (weeks)</t>
        </is>
      </c>
      <c r="B5" s="5" t="n">
        <v>2</v>
      </c>
      <c r="C5" s="6" t="inlineStr">
        <is>
          <t>0 = peaks in the spend week. Jin et al. call this theta.</t>
        </is>
      </c>
    </row>
    <row r="6">
      <c r="A6" t="inlineStr">
        <is>
          <t>Weibull shape</t>
        </is>
      </c>
      <c r="B6" s="5" t="n">
        <v>2.5</v>
      </c>
      <c r="C6" s="6" t="inlineStr">
        <is>
          <t>Robyn suggests 0.0001-2 for CDF, 0.0001-10 for PDF (2.0001-10 for strong lags).</t>
        </is>
      </c>
    </row>
    <row r="7">
      <c r="A7" t="inlineStr">
        <is>
          <t>Weibull scale (0-1)</t>
        </is>
      </c>
      <c r="B7" s="5" t="n">
        <v>0.05</v>
      </c>
      <c r="C7" s="6" t="inlineStr">
        <is>
          <t>Robyn suggests 0-0.1. Position of lambda within the window.</t>
        </is>
      </c>
    </row>
    <row r="8">
      <c r="A8" t="inlineStr">
        <is>
          <t>Weibull window (weeks)</t>
        </is>
      </c>
      <c r="B8" s="5" t="n">
        <v>52</v>
      </c>
      <c r="C8" s="6" t="inlineStr">
        <is>
          <t>In Robyn this is the length of your data. Max 52 in this sheet.</t>
        </is>
      </c>
    </row>
    <row r="9">
      <c r="A9" t="inlineStr">
        <is>
          <t>Reporting window (weeks from first spend)</t>
        </is>
      </c>
      <c r="B9" s="5" t="n">
        <v>4</v>
      </c>
      <c r="C9" s="6" t="inlineStr">
        <is>
          <t>How long your report waits before it counts results.</t>
        </is>
      </c>
    </row>
    <row r="11">
      <c r="A11" s="7" t="inlineStr">
        <is>
          <t>Derived</t>
        </is>
      </c>
    </row>
    <row r="12">
      <c r="A12" t="inlineStr">
        <is>
          <t>Geometric half-life (weeks)</t>
        </is>
      </c>
      <c r="B12" s="8">
        <f>IF(B3&lt;=0,0,LN(0.5)/LN(B3))</f>
        <v/>
      </c>
    </row>
    <row r="13">
      <c r="A13" t="inlineStr">
        <is>
          <t>Retention for a target half-life (type weeks in B14)</t>
        </is>
      </c>
      <c r="B13" s="8">
        <f>IF(B14&lt;=0,0,0.5^(1/B14))</f>
        <v/>
      </c>
    </row>
    <row r="14">
      <c r="A14" t="inlineStr">
        <is>
          <t>Target half-life (weeks)</t>
        </is>
      </c>
      <c r="B14" s="5" t="n">
        <v>2</v>
      </c>
    </row>
    <row r="15">
      <c r="A15" t="inlineStr">
        <is>
          <t>Weibull lambda (Robyn scaleTrans, unrounded)</t>
        </is>
      </c>
      <c r="B15" s="8">
        <f>1+B7*(B8-1)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7" t="inlineStr">
        <is>
          <t>Lag</t>
        </is>
      </c>
      <c r="B1" s="7" t="inlineStr">
        <is>
          <t>Geometric raw</t>
        </is>
      </c>
      <c r="C1" s="7" t="inlineStr">
        <is>
          <t>Delayed raw</t>
        </is>
      </c>
      <c r="D1" s="7" t="inlineStr">
        <is>
          <t>Weibull CDF raw</t>
        </is>
      </c>
      <c r="E1" s="7" t="inlineStr">
        <is>
          <t>Weibull PDF density</t>
        </is>
      </c>
      <c r="F1" s="7" t="inlineStr">
        <is>
          <t>Weibull PDF min-max</t>
        </is>
      </c>
      <c r="G1" s="7" t="inlineStr">
        <is>
          <t>Geometric share</t>
        </is>
      </c>
      <c r="H1" s="7" t="inlineStr">
        <is>
          <t>Delayed share</t>
        </is>
      </c>
      <c r="I1" s="7" t="inlineStr">
        <is>
          <t>Weibull CDF share</t>
        </is>
      </c>
      <c r="J1" s="7" t="inlineStr">
        <is>
          <t>Weibull PDF share</t>
        </is>
      </c>
    </row>
    <row r="2">
      <c r="A2" t="n">
        <v>0</v>
      </c>
      <c r="B2" s="9">
        <f>IF(A2&lt;Inputs!$B$8,Inputs!$B$3^A2,0)</f>
        <v/>
      </c>
      <c r="C2" s="9">
        <f>IF(A2&lt;=12,Inputs!$B$4^((A2-Inputs!$B$5)^2),0)</f>
        <v/>
      </c>
      <c r="D2" s="9">
        <f>1</f>
        <v/>
      </c>
      <c r="E2" s="9">
        <f>IF(A2&lt;Inputs!$B$8,(Inputs!$B$6/Inputs!$B$15)*((A2+1)/Inputs!$B$15)^(Inputs!$B$6-1)*EXP(-(((A2+1)/Inputs!$B$15)^Inputs!$B$6)),"")</f>
        <v/>
      </c>
      <c r="F2" s="9">
        <f>IF(A2&lt;Inputs!$B$8,(E2-MIN($E$2:$E$53))/(MAX($E$2:$E$53)-MIN($E$2:$E$53)),0)</f>
        <v/>
      </c>
      <c r="G2" s="10">
        <f>B2/SUM($B$2:$B$53)</f>
        <v/>
      </c>
      <c r="H2" s="10">
        <f>C2/SUM($C$2:$C$53)</f>
        <v/>
      </c>
      <c r="I2" s="10">
        <f>D2/SUM($D$2:$D$53)</f>
        <v/>
      </c>
      <c r="J2" s="10">
        <f>F2/SUM($F$2:$F$53)</f>
        <v/>
      </c>
    </row>
    <row r="3">
      <c r="A3" t="n">
        <v>1</v>
      </c>
      <c r="B3" s="9">
        <f>IF(A3&lt;Inputs!$B$8,Inputs!$B$3^A3,0)</f>
        <v/>
      </c>
      <c r="C3" s="9">
        <f>IF(A3&lt;=12,Inputs!$B$4^((A3-Inputs!$B$5)^2),0)</f>
        <v/>
      </c>
      <c r="D3" s="9">
        <f>IF(A3&lt;Inputs!$B$8,D2*EXP(-((A3/Inputs!$B$15)^Inputs!$B$6)),0)</f>
        <v/>
      </c>
      <c r="E3" s="9">
        <f>IF(A3&lt;Inputs!$B$8,(Inputs!$B$6/Inputs!$B$15)*((A3+1)/Inputs!$B$15)^(Inputs!$B$6-1)*EXP(-(((A3+1)/Inputs!$B$15)^Inputs!$B$6)),"")</f>
        <v/>
      </c>
      <c r="F3" s="9">
        <f>IF(A3&lt;Inputs!$B$8,(E3-MIN($E$2:$E$53))/(MAX($E$2:$E$53)-MIN($E$2:$E$53)),0)</f>
        <v/>
      </c>
      <c r="G3" s="10">
        <f>B3/SUM($B$2:$B$53)</f>
        <v/>
      </c>
      <c r="H3" s="10">
        <f>C3/SUM($C$2:$C$53)</f>
        <v/>
      </c>
      <c r="I3" s="10">
        <f>D3/SUM($D$2:$D$53)</f>
        <v/>
      </c>
      <c r="J3" s="10">
        <f>F3/SUM($F$2:$F$53)</f>
        <v/>
      </c>
    </row>
    <row r="4">
      <c r="A4" t="n">
        <v>2</v>
      </c>
      <c r="B4" s="9">
        <f>IF(A4&lt;Inputs!$B$8,Inputs!$B$3^A4,0)</f>
        <v/>
      </c>
      <c r="C4" s="9">
        <f>IF(A4&lt;=12,Inputs!$B$4^((A4-Inputs!$B$5)^2),0)</f>
        <v/>
      </c>
      <c r="D4" s="9">
        <f>IF(A4&lt;Inputs!$B$8,D3*EXP(-((A4/Inputs!$B$15)^Inputs!$B$6)),0)</f>
        <v/>
      </c>
      <c r="E4" s="9">
        <f>IF(A4&lt;Inputs!$B$8,(Inputs!$B$6/Inputs!$B$15)*((A4+1)/Inputs!$B$15)^(Inputs!$B$6-1)*EXP(-(((A4+1)/Inputs!$B$15)^Inputs!$B$6)),"")</f>
        <v/>
      </c>
      <c r="F4" s="9">
        <f>IF(A4&lt;Inputs!$B$8,(E4-MIN($E$2:$E$53))/(MAX($E$2:$E$53)-MIN($E$2:$E$53)),0)</f>
        <v/>
      </c>
      <c r="G4" s="10">
        <f>B4/SUM($B$2:$B$53)</f>
        <v/>
      </c>
      <c r="H4" s="10">
        <f>C4/SUM($C$2:$C$53)</f>
        <v/>
      </c>
      <c r="I4" s="10">
        <f>D4/SUM($D$2:$D$53)</f>
        <v/>
      </c>
      <c r="J4" s="10">
        <f>F4/SUM($F$2:$F$53)</f>
        <v/>
      </c>
    </row>
    <row r="5">
      <c r="A5" t="n">
        <v>3</v>
      </c>
      <c r="B5" s="9">
        <f>IF(A5&lt;Inputs!$B$8,Inputs!$B$3^A5,0)</f>
        <v/>
      </c>
      <c r="C5" s="9">
        <f>IF(A5&lt;=12,Inputs!$B$4^((A5-Inputs!$B$5)^2),0)</f>
        <v/>
      </c>
      <c r="D5" s="9">
        <f>IF(A5&lt;Inputs!$B$8,D4*EXP(-((A5/Inputs!$B$15)^Inputs!$B$6)),0)</f>
        <v/>
      </c>
      <c r="E5" s="9">
        <f>IF(A5&lt;Inputs!$B$8,(Inputs!$B$6/Inputs!$B$15)*((A5+1)/Inputs!$B$15)^(Inputs!$B$6-1)*EXP(-(((A5+1)/Inputs!$B$15)^Inputs!$B$6)),"")</f>
        <v/>
      </c>
      <c r="F5" s="9">
        <f>IF(A5&lt;Inputs!$B$8,(E5-MIN($E$2:$E$53))/(MAX($E$2:$E$53)-MIN($E$2:$E$53)),0)</f>
        <v/>
      </c>
      <c r="G5" s="10">
        <f>B5/SUM($B$2:$B$53)</f>
        <v/>
      </c>
      <c r="H5" s="10">
        <f>C5/SUM($C$2:$C$53)</f>
        <v/>
      </c>
      <c r="I5" s="10">
        <f>D5/SUM($D$2:$D$53)</f>
        <v/>
      </c>
      <c r="J5" s="10">
        <f>F5/SUM($F$2:$F$53)</f>
        <v/>
      </c>
    </row>
    <row r="6">
      <c r="A6" t="n">
        <v>4</v>
      </c>
      <c r="B6" s="9">
        <f>IF(A6&lt;Inputs!$B$8,Inputs!$B$3^A6,0)</f>
        <v/>
      </c>
      <c r="C6" s="9">
        <f>IF(A6&lt;=12,Inputs!$B$4^((A6-Inputs!$B$5)^2),0)</f>
        <v/>
      </c>
      <c r="D6" s="9">
        <f>IF(A6&lt;Inputs!$B$8,D5*EXP(-((A6/Inputs!$B$15)^Inputs!$B$6)),0)</f>
        <v/>
      </c>
      <c r="E6" s="9">
        <f>IF(A6&lt;Inputs!$B$8,(Inputs!$B$6/Inputs!$B$15)*((A6+1)/Inputs!$B$15)^(Inputs!$B$6-1)*EXP(-(((A6+1)/Inputs!$B$15)^Inputs!$B$6)),"")</f>
        <v/>
      </c>
      <c r="F6" s="9">
        <f>IF(A6&lt;Inputs!$B$8,(E6-MIN($E$2:$E$53))/(MAX($E$2:$E$53)-MIN($E$2:$E$53)),0)</f>
        <v/>
      </c>
      <c r="G6" s="10">
        <f>B6/SUM($B$2:$B$53)</f>
        <v/>
      </c>
      <c r="H6" s="10">
        <f>C6/SUM($C$2:$C$53)</f>
        <v/>
      </c>
      <c r="I6" s="10">
        <f>D6/SUM($D$2:$D$53)</f>
        <v/>
      </c>
      <c r="J6" s="10">
        <f>F6/SUM($F$2:$F$53)</f>
        <v/>
      </c>
    </row>
    <row r="7">
      <c r="A7" t="n">
        <v>5</v>
      </c>
      <c r="B7" s="9">
        <f>IF(A7&lt;Inputs!$B$8,Inputs!$B$3^A7,0)</f>
        <v/>
      </c>
      <c r="C7" s="9">
        <f>IF(A7&lt;=12,Inputs!$B$4^((A7-Inputs!$B$5)^2),0)</f>
        <v/>
      </c>
      <c r="D7" s="9">
        <f>IF(A7&lt;Inputs!$B$8,D6*EXP(-((A7/Inputs!$B$15)^Inputs!$B$6)),0)</f>
        <v/>
      </c>
      <c r="E7" s="9">
        <f>IF(A7&lt;Inputs!$B$8,(Inputs!$B$6/Inputs!$B$15)*((A7+1)/Inputs!$B$15)^(Inputs!$B$6-1)*EXP(-(((A7+1)/Inputs!$B$15)^Inputs!$B$6)),"")</f>
        <v/>
      </c>
      <c r="F7" s="9">
        <f>IF(A7&lt;Inputs!$B$8,(E7-MIN($E$2:$E$53))/(MAX($E$2:$E$53)-MIN($E$2:$E$53)),0)</f>
        <v/>
      </c>
      <c r="G7" s="10">
        <f>B7/SUM($B$2:$B$53)</f>
        <v/>
      </c>
      <c r="H7" s="10">
        <f>C7/SUM($C$2:$C$53)</f>
        <v/>
      </c>
      <c r="I7" s="10">
        <f>D7/SUM($D$2:$D$53)</f>
        <v/>
      </c>
      <c r="J7" s="10">
        <f>F7/SUM($F$2:$F$53)</f>
        <v/>
      </c>
    </row>
    <row r="8">
      <c r="A8" t="n">
        <v>6</v>
      </c>
      <c r="B8" s="9">
        <f>IF(A8&lt;Inputs!$B$8,Inputs!$B$3^A8,0)</f>
        <v/>
      </c>
      <c r="C8" s="9">
        <f>IF(A8&lt;=12,Inputs!$B$4^((A8-Inputs!$B$5)^2),0)</f>
        <v/>
      </c>
      <c r="D8" s="9">
        <f>IF(A8&lt;Inputs!$B$8,D7*EXP(-((A8/Inputs!$B$15)^Inputs!$B$6)),0)</f>
        <v/>
      </c>
      <c r="E8" s="9">
        <f>IF(A8&lt;Inputs!$B$8,(Inputs!$B$6/Inputs!$B$15)*((A8+1)/Inputs!$B$15)^(Inputs!$B$6-1)*EXP(-(((A8+1)/Inputs!$B$15)^Inputs!$B$6)),"")</f>
        <v/>
      </c>
      <c r="F8" s="9">
        <f>IF(A8&lt;Inputs!$B$8,(E8-MIN($E$2:$E$53))/(MAX($E$2:$E$53)-MIN($E$2:$E$53)),0)</f>
        <v/>
      </c>
      <c r="G8" s="10">
        <f>B8/SUM($B$2:$B$53)</f>
        <v/>
      </c>
      <c r="H8" s="10">
        <f>C8/SUM($C$2:$C$53)</f>
        <v/>
      </c>
      <c r="I8" s="10">
        <f>D8/SUM($D$2:$D$53)</f>
        <v/>
      </c>
      <c r="J8" s="10">
        <f>F8/SUM($F$2:$F$53)</f>
        <v/>
      </c>
    </row>
    <row r="9">
      <c r="A9" t="n">
        <v>7</v>
      </c>
      <c r="B9" s="9">
        <f>IF(A9&lt;Inputs!$B$8,Inputs!$B$3^A9,0)</f>
        <v/>
      </c>
      <c r="C9" s="9">
        <f>IF(A9&lt;=12,Inputs!$B$4^((A9-Inputs!$B$5)^2),0)</f>
        <v/>
      </c>
      <c r="D9" s="9">
        <f>IF(A9&lt;Inputs!$B$8,D8*EXP(-((A9/Inputs!$B$15)^Inputs!$B$6)),0)</f>
        <v/>
      </c>
      <c r="E9" s="9">
        <f>IF(A9&lt;Inputs!$B$8,(Inputs!$B$6/Inputs!$B$15)*((A9+1)/Inputs!$B$15)^(Inputs!$B$6-1)*EXP(-(((A9+1)/Inputs!$B$15)^Inputs!$B$6)),"")</f>
        <v/>
      </c>
      <c r="F9" s="9">
        <f>IF(A9&lt;Inputs!$B$8,(E9-MIN($E$2:$E$53))/(MAX($E$2:$E$53)-MIN($E$2:$E$53)),0)</f>
        <v/>
      </c>
      <c r="G9" s="10">
        <f>B9/SUM($B$2:$B$53)</f>
        <v/>
      </c>
      <c r="H9" s="10">
        <f>C9/SUM($C$2:$C$53)</f>
        <v/>
      </c>
      <c r="I9" s="10">
        <f>D9/SUM($D$2:$D$53)</f>
        <v/>
      </c>
      <c r="J9" s="10">
        <f>F9/SUM($F$2:$F$53)</f>
        <v/>
      </c>
    </row>
    <row r="10">
      <c r="A10" t="n">
        <v>8</v>
      </c>
      <c r="B10" s="9">
        <f>IF(A10&lt;Inputs!$B$8,Inputs!$B$3^A10,0)</f>
        <v/>
      </c>
      <c r="C10" s="9">
        <f>IF(A10&lt;=12,Inputs!$B$4^((A10-Inputs!$B$5)^2),0)</f>
        <v/>
      </c>
      <c r="D10" s="9">
        <f>IF(A10&lt;Inputs!$B$8,D9*EXP(-((A10/Inputs!$B$15)^Inputs!$B$6)),0)</f>
        <v/>
      </c>
      <c r="E10" s="9">
        <f>IF(A10&lt;Inputs!$B$8,(Inputs!$B$6/Inputs!$B$15)*((A10+1)/Inputs!$B$15)^(Inputs!$B$6-1)*EXP(-(((A10+1)/Inputs!$B$15)^Inputs!$B$6)),"")</f>
        <v/>
      </c>
      <c r="F10" s="9">
        <f>IF(A10&lt;Inputs!$B$8,(E10-MIN($E$2:$E$53))/(MAX($E$2:$E$53)-MIN($E$2:$E$53)),0)</f>
        <v/>
      </c>
      <c r="G10" s="10">
        <f>B10/SUM($B$2:$B$53)</f>
        <v/>
      </c>
      <c r="H10" s="10">
        <f>C10/SUM($C$2:$C$53)</f>
        <v/>
      </c>
      <c r="I10" s="10">
        <f>D10/SUM($D$2:$D$53)</f>
        <v/>
      </c>
      <c r="J10" s="10">
        <f>F10/SUM($F$2:$F$53)</f>
        <v/>
      </c>
    </row>
    <row r="11">
      <c r="A11" t="n">
        <v>9</v>
      </c>
      <c r="B11" s="9">
        <f>IF(A11&lt;Inputs!$B$8,Inputs!$B$3^A11,0)</f>
        <v/>
      </c>
      <c r="C11" s="9">
        <f>IF(A11&lt;=12,Inputs!$B$4^((A11-Inputs!$B$5)^2),0)</f>
        <v/>
      </c>
      <c r="D11" s="9">
        <f>IF(A11&lt;Inputs!$B$8,D10*EXP(-((A11/Inputs!$B$15)^Inputs!$B$6)),0)</f>
        <v/>
      </c>
      <c r="E11" s="9">
        <f>IF(A11&lt;Inputs!$B$8,(Inputs!$B$6/Inputs!$B$15)*((A11+1)/Inputs!$B$15)^(Inputs!$B$6-1)*EXP(-(((A11+1)/Inputs!$B$15)^Inputs!$B$6)),"")</f>
        <v/>
      </c>
      <c r="F11" s="9">
        <f>IF(A11&lt;Inputs!$B$8,(E11-MIN($E$2:$E$53))/(MAX($E$2:$E$53)-MIN($E$2:$E$53)),0)</f>
        <v/>
      </c>
      <c r="G11" s="10">
        <f>B11/SUM($B$2:$B$53)</f>
        <v/>
      </c>
      <c r="H11" s="10">
        <f>C11/SUM($C$2:$C$53)</f>
        <v/>
      </c>
      <c r="I11" s="10">
        <f>D11/SUM($D$2:$D$53)</f>
        <v/>
      </c>
      <c r="J11" s="10">
        <f>F11/SUM($F$2:$F$53)</f>
        <v/>
      </c>
    </row>
    <row r="12">
      <c r="A12" t="n">
        <v>10</v>
      </c>
      <c r="B12" s="9">
        <f>IF(A12&lt;Inputs!$B$8,Inputs!$B$3^A12,0)</f>
        <v/>
      </c>
      <c r="C12" s="9">
        <f>IF(A12&lt;=12,Inputs!$B$4^((A12-Inputs!$B$5)^2),0)</f>
        <v/>
      </c>
      <c r="D12" s="9">
        <f>IF(A12&lt;Inputs!$B$8,D11*EXP(-((A12/Inputs!$B$15)^Inputs!$B$6)),0)</f>
        <v/>
      </c>
      <c r="E12" s="9">
        <f>IF(A12&lt;Inputs!$B$8,(Inputs!$B$6/Inputs!$B$15)*((A12+1)/Inputs!$B$15)^(Inputs!$B$6-1)*EXP(-(((A12+1)/Inputs!$B$15)^Inputs!$B$6)),"")</f>
        <v/>
      </c>
      <c r="F12" s="9">
        <f>IF(A12&lt;Inputs!$B$8,(E12-MIN($E$2:$E$53))/(MAX($E$2:$E$53)-MIN($E$2:$E$53)),0)</f>
        <v/>
      </c>
      <c r="G12" s="10">
        <f>B12/SUM($B$2:$B$53)</f>
        <v/>
      </c>
      <c r="H12" s="10">
        <f>C12/SUM($C$2:$C$53)</f>
        <v/>
      </c>
      <c r="I12" s="10">
        <f>D12/SUM($D$2:$D$53)</f>
        <v/>
      </c>
      <c r="J12" s="10">
        <f>F12/SUM($F$2:$F$53)</f>
        <v/>
      </c>
    </row>
    <row r="13">
      <c r="A13" t="n">
        <v>11</v>
      </c>
      <c r="B13" s="9">
        <f>IF(A13&lt;Inputs!$B$8,Inputs!$B$3^A13,0)</f>
        <v/>
      </c>
      <c r="C13" s="9">
        <f>IF(A13&lt;=12,Inputs!$B$4^((A13-Inputs!$B$5)^2),0)</f>
        <v/>
      </c>
      <c r="D13" s="9">
        <f>IF(A13&lt;Inputs!$B$8,D12*EXP(-((A13/Inputs!$B$15)^Inputs!$B$6)),0)</f>
        <v/>
      </c>
      <c r="E13" s="9">
        <f>IF(A13&lt;Inputs!$B$8,(Inputs!$B$6/Inputs!$B$15)*((A13+1)/Inputs!$B$15)^(Inputs!$B$6-1)*EXP(-(((A13+1)/Inputs!$B$15)^Inputs!$B$6)),"")</f>
        <v/>
      </c>
      <c r="F13" s="9">
        <f>IF(A13&lt;Inputs!$B$8,(E13-MIN($E$2:$E$53))/(MAX($E$2:$E$53)-MIN($E$2:$E$53)),0)</f>
        <v/>
      </c>
      <c r="G13" s="10">
        <f>B13/SUM($B$2:$B$53)</f>
        <v/>
      </c>
      <c r="H13" s="10">
        <f>C13/SUM($C$2:$C$53)</f>
        <v/>
      </c>
      <c r="I13" s="10">
        <f>D13/SUM($D$2:$D$53)</f>
        <v/>
      </c>
      <c r="J13" s="10">
        <f>F13/SUM($F$2:$F$53)</f>
        <v/>
      </c>
    </row>
    <row r="14">
      <c r="A14" t="n">
        <v>12</v>
      </c>
      <c r="B14" s="9">
        <f>IF(A14&lt;Inputs!$B$8,Inputs!$B$3^A14,0)</f>
        <v/>
      </c>
      <c r="C14" s="9">
        <f>IF(A14&lt;=12,Inputs!$B$4^((A14-Inputs!$B$5)^2),0)</f>
        <v/>
      </c>
      <c r="D14" s="9">
        <f>IF(A14&lt;Inputs!$B$8,D13*EXP(-((A14/Inputs!$B$15)^Inputs!$B$6)),0)</f>
        <v/>
      </c>
      <c r="E14" s="9">
        <f>IF(A14&lt;Inputs!$B$8,(Inputs!$B$6/Inputs!$B$15)*((A14+1)/Inputs!$B$15)^(Inputs!$B$6-1)*EXP(-(((A14+1)/Inputs!$B$15)^Inputs!$B$6)),"")</f>
        <v/>
      </c>
      <c r="F14" s="9">
        <f>IF(A14&lt;Inputs!$B$8,(E14-MIN($E$2:$E$53))/(MAX($E$2:$E$53)-MIN($E$2:$E$53)),0)</f>
        <v/>
      </c>
      <c r="G14" s="10">
        <f>B14/SUM($B$2:$B$53)</f>
        <v/>
      </c>
      <c r="H14" s="10">
        <f>C14/SUM($C$2:$C$53)</f>
        <v/>
      </c>
      <c r="I14" s="10">
        <f>D14/SUM($D$2:$D$53)</f>
        <v/>
      </c>
      <c r="J14" s="10">
        <f>F14/SUM($F$2:$F$53)</f>
        <v/>
      </c>
    </row>
    <row r="15">
      <c r="A15" t="n">
        <v>13</v>
      </c>
      <c r="B15" s="9">
        <f>IF(A15&lt;Inputs!$B$8,Inputs!$B$3^A15,0)</f>
        <v/>
      </c>
      <c r="C15" s="9">
        <f>IF(A15&lt;=12,Inputs!$B$4^((A15-Inputs!$B$5)^2),0)</f>
        <v/>
      </c>
      <c r="D15" s="9">
        <f>IF(A15&lt;Inputs!$B$8,D14*EXP(-((A15/Inputs!$B$15)^Inputs!$B$6)),0)</f>
        <v/>
      </c>
      <c r="E15" s="9">
        <f>IF(A15&lt;Inputs!$B$8,(Inputs!$B$6/Inputs!$B$15)*((A15+1)/Inputs!$B$15)^(Inputs!$B$6-1)*EXP(-(((A15+1)/Inputs!$B$15)^Inputs!$B$6)),"")</f>
        <v/>
      </c>
      <c r="F15" s="9">
        <f>IF(A15&lt;Inputs!$B$8,(E15-MIN($E$2:$E$53))/(MAX($E$2:$E$53)-MIN($E$2:$E$53)),0)</f>
        <v/>
      </c>
      <c r="G15" s="10">
        <f>B15/SUM($B$2:$B$53)</f>
        <v/>
      </c>
      <c r="H15" s="10">
        <f>C15/SUM($C$2:$C$53)</f>
        <v/>
      </c>
      <c r="I15" s="10">
        <f>D15/SUM($D$2:$D$53)</f>
        <v/>
      </c>
      <c r="J15" s="10">
        <f>F15/SUM($F$2:$F$53)</f>
        <v/>
      </c>
    </row>
    <row r="16">
      <c r="A16" t="n">
        <v>14</v>
      </c>
      <c r="B16" s="9">
        <f>IF(A16&lt;Inputs!$B$8,Inputs!$B$3^A16,0)</f>
        <v/>
      </c>
      <c r="C16" s="9">
        <f>IF(A16&lt;=12,Inputs!$B$4^((A16-Inputs!$B$5)^2),0)</f>
        <v/>
      </c>
      <c r="D16" s="9">
        <f>IF(A16&lt;Inputs!$B$8,D15*EXP(-((A16/Inputs!$B$15)^Inputs!$B$6)),0)</f>
        <v/>
      </c>
      <c r="E16" s="9">
        <f>IF(A16&lt;Inputs!$B$8,(Inputs!$B$6/Inputs!$B$15)*((A16+1)/Inputs!$B$15)^(Inputs!$B$6-1)*EXP(-(((A16+1)/Inputs!$B$15)^Inputs!$B$6)),"")</f>
        <v/>
      </c>
      <c r="F16" s="9">
        <f>IF(A16&lt;Inputs!$B$8,(E16-MIN($E$2:$E$53))/(MAX($E$2:$E$53)-MIN($E$2:$E$53)),0)</f>
        <v/>
      </c>
      <c r="G16" s="10">
        <f>B16/SUM($B$2:$B$53)</f>
        <v/>
      </c>
      <c r="H16" s="10">
        <f>C16/SUM($C$2:$C$53)</f>
        <v/>
      </c>
      <c r="I16" s="10">
        <f>D16/SUM($D$2:$D$53)</f>
        <v/>
      </c>
      <c r="J16" s="10">
        <f>F16/SUM($F$2:$F$53)</f>
        <v/>
      </c>
    </row>
    <row r="17">
      <c r="A17" t="n">
        <v>15</v>
      </c>
      <c r="B17" s="9">
        <f>IF(A17&lt;Inputs!$B$8,Inputs!$B$3^A17,0)</f>
        <v/>
      </c>
      <c r="C17" s="9">
        <f>IF(A17&lt;=12,Inputs!$B$4^((A17-Inputs!$B$5)^2),0)</f>
        <v/>
      </c>
      <c r="D17" s="9">
        <f>IF(A17&lt;Inputs!$B$8,D16*EXP(-((A17/Inputs!$B$15)^Inputs!$B$6)),0)</f>
        <v/>
      </c>
      <c r="E17" s="9">
        <f>IF(A17&lt;Inputs!$B$8,(Inputs!$B$6/Inputs!$B$15)*((A17+1)/Inputs!$B$15)^(Inputs!$B$6-1)*EXP(-(((A17+1)/Inputs!$B$15)^Inputs!$B$6)),"")</f>
        <v/>
      </c>
      <c r="F17" s="9">
        <f>IF(A17&lt;Inputs!$B$8,(E17-MIN($E$2:$E$53))/(MAX($E$2:$E$53)-MIN($E$2:$E$53)),0)</f>
        <v/>
      </c>
      <c r="G17" s="10">
        <f>B17/SUM($B$2:$B$53)</f>
        <v/>
      </c>
      <c r="H17" s="10">
        <f>C17/SUM($C$2:$C$53)</f>
        <v/>
      </c>
      <c r="I17" s="10">
        <f>D17/SUM($D$2:$D$53)</f>
        <v/>
      </c>
      <c r="J17" s="10">
        <f>F17/SUM($F$2:$F$53)</f>
        <v/>
      </c>
    </row>
    <row r="18">
      <c r="A18" t="n">
        <v>16</v>
      </c>
      <c r="B18" s="9">
        <f>IF(A18&lt;Inputs!$B$8,Inputs!$B$3^A18,0)</f>
        <v/>
      </c>
      <c r="C18" s="9">
        <f>IF(A18&lt;=12,Inputs!$B$4^((A18-Inputs!$B$5)^2),0)</f>
        <v/>
      </c>
      <c r="D18" s="9">
        <f>IF(A18&lt;Inputs!$B$8,D17*EXP(-((A18/Inputs!$B$15)^Inputs!$B$6)),0)</f>
        <v/>
      </c>
      <c r="E18" s="9">
        <f>IF(A18&lt;Inputs!$B$8,(Inputs!$B$6/Inputs!$B$15)*((A18+1)/Inputs!$B$15)^(Inputs!$B$6-1)*EXP(-(((A18+1)/Inputs!$B$15)^Inputs!$B$6)),"")</f>
        <v/>
      </c>
      <c r="F18" s="9">
        <f>IF(A18&lt;Inputs!$B$8,(E18-MIN($E$2:$E$53))/(MAX($E$2:$E$53)-MIN($E$2:$E$53)),0)</f>
        <v/>
      </c>
      <c r="G18" s="10">
        <f>B18/SUM($B$2:$B$53)</f>
        <v/>
      </c>
      <c r="H18" s="10">
        <f>C18/SUM($C$2:$C$53)</f>
        <v/>
      </c>
      <c r="I18" s="10">
        <f>D18/SUM($D$2:$D$53)</f>
        <v/>
      </c>
      <c r="J18" s="10">
        <f>F18/SUM($F$2:$F$53)</f>
        <v/>
      </c>
    </row>
    <row r="19">
      <c r="A19" t="n">
        <v>17</v>
      </c>
      <c r="B19" s="9">
        <f>IF(A19&lt;Inputs!$B$8,Inputs!$B$3^A19,0)</f>
        <v/>
      </c>
      <c r="C19" s="9">
        <f>IF(A19&lt;=12,Inputs!$B$4^((A19-Inputs!$B$5)^2),0)</f>
        <v/>
      </c>
      <c r="D19" s="9">
        <f>IF(A19&lt;Inputs!$B$8,D18*EXP(-((A19/Inputs!$B$15)^Inputs!$B$6)),0)</f>
        <v/>
      </c>
      <c r="E19" s="9">
        <f>IF(A19&lt;Inputs!$B$8,(Inputs!$B$6/Inputs!$B$15)*((A19+1)/Inputs!$B$15)^(Inputs!$B$6-1)*EXP(-(((A19+1)/Inputs!$B$15)^Inputs!$B$6)),"")</f>
        <v/>
      </c>
      <c r="F19" s="9">
        <f>IF(A19&lt;Inputs!$B$8,(E19-MIN($E$2:$E$53))/(MAX($E$2:$E$53)-MIN($E$2:$E$53)),0)</f>
        <v/>
      </c>
      <c r="G19" s="10">
        <f>B19/SUM($B$2:$B$53)</f>
        <v/>
      </c>
      <c r="H19" s="10">
        <f>C19/SUM($C$2:$C$53)</f>
        <v/>
      </c>
      <c r="I19" s="10">
        <f>D19/SUM($D$2:$D$53)</f>
        <v/>
      </c>
      <c r="J19" s="10">
        <f>F19/SUM($F$2:$F$53)</f>
        <v/>
      </c>
    </row>
    <row r="20">
      <c r="A20" t="n">
        <v>18</v>
      </c>
      <c r="B20" s="9">
        <f>IF(A20&lt;Inputs!$B$8,Inputs!$B$3^A20,0)</f>
        <v/>
      </c>
      <c r="C20" s="9">
        <f>IF(A20&lt;=12,Inputs!$B$4^((A20-Inputs!$B$5)^2),0)</f>
        <v/>
      </c>
      <c r="D20" s="9">
        <f>IF(A20&lt;Inputs!$B$8,D19*EXP(-((A20/Inputs!$B$15)^Inputs!$B$6)),0)</f>
        <v/>
      </c>
      <c r="E20" s="9">
        <f>IF(A20&lt;Inputs!$B$8,(Inputs!$B$6/Inputs!$B$15)*((A20+1)/Inputs!$B$15)^(Inputs!$B$6-1)*EXP(-(((A20+1)/Inputs!$B$15)^Inputs!$B$6)),"")</f>
        <v/>
      </c>
      <c r="F20" s="9">
        <f>IF(A20&lt;Inputs!$B$8,(E20-MIN($E$2:$E$53))/(MAX($E$2:$E$53)-MIN($E$2:$E$53)),0)</f>
        <v/>
      </c>
      <c r="G20" s="10">
        <f>B20/SUM($B$2:$B$53)</f>
        <v/>
      </c>
      <c r="H20" s="10">
        <f>C20/SUM($C$2:$C$53)</f>
        <v/>
      </c>
      <c r="I20" s="10">
        <f>D20/SUM($D$2:$D$53)</f>
        <v/>
      </c>
      <c r="J20" s="10">
        <f>F20/SUM($F$2:$F$53)</f>
        <v/>
      </c>
    </row>
    <row r="21">
      <c r="A21" t="n">
        <v>19</v>
      </c>
      <c r="B21" s="9">
        <f>IF(A21&lt;Inputs!$B$8,Inputs!$B$3^A21,0)</f>
        <v/>
      </c>
      <c r="C21" s="9">
        <f>IF(A21&lt;=12,Inputs!$B$4^((A21-Inputs!$B$5)^2),0)</f>
        <v/>
      </c>
      <c r="D21" s="9">
        <f>IF(A21&lt;Inputs!$B$8,D20*EXP(-((A21/Inputs!$B$15)^Inputs!$B$6)),0)</f>
        <v/>
      </c>
      <c r="E21" s="9">
        <f>IF(A21&lt;Inputs!$B$8,(Inputs!$B$6/Inputs!$B$15)*((A21+1)/Inputs!$B$15)^(Inputs!$B$6-1)*EXP(-(((A21+1)/Inputs!$B$15)^Inputs!$B$6)),"")</f>
        <v/>
      </c>
      <c r="F21" s="9">
        <f>IF(A21&lt;Inputs!$B$8,(E21-MIN($E$2:$E$53))/(MAX($E$2:$E$53)-MIN($E$2:$E$53)),0)</f>
        <v/>
      </c>
      <c r="G21" s="10">
        <f>B21/SUM($B$2:$B$53)</f>
        <v/>
      </c>
      <c r="H21" s="10">
        <f>C21/SUM($C$2:$C$53)</f>
        <v/>
      </c>
      <c r="I21" s="10">
        <f>D21/SUM($D$2:$D$53)</f>
        <v/>
      </c>
      <c r="J21" s="10">
        <f>F21/SUM($F$2:$F$53)</f>
        <v/>
      </c>
    </row>
    <row r="22">
      <c r="A22" t="n">
        <v>20</v>
      </c>
      <c r="B22" s="9">
        <f>IF(A22&lt;Inputs!$B$8,Inputs!$B$3^A22,0)</f>
        <v/>
      </c>
      <c r="C22" s="9">
        <f>IF(A22&lt;=12,Inputs!$B$4^((A22-Inputs!$B$5)^2),0)</f>
        <v/>
      </c>
      <c r="D22" s="9">
        <f>IF(A22&lt;Inputs!$B$8,D21*EXP(-((A22/Inputs!$B$15)^Inputs!$B$6)),0)</f>
        <v/>
      </c>
      <c r="E22" s="9">
        <f>IF(A22&lt;Inputs!$B$8,(Inputs!$B$6/Inputs!$B$15)*((A22+1)/Inputs!$B$15)^(Inputs!$B$6-1)*EXP(-(((A22+1)/Inputs!$B$15)^Inputs!$B$6)),"")</f>
        <v/>
      </c>
      <c r="F22" s="9">
        <f>IF(A22&lt;Inputs!$B$8,(E22-MIN($E$2:$E$53))/(MAX($E$2:$E$53)-MIN($E$2:$E$53)),0)</f>
        <v/>
      </c>
      <c r="G22" s="10">
        <f>B22/SUM($B$2:$B$53)</f>
        <v/>
      </c>
      <c r="H22" s="10">
        <f>C22/SUM($C$2:$C$53)</f>
        <v/>
      </c>
      <c r="I22" s="10">
        <f>D22/SUM($D$2:$D$53)</f>
        <v/>
      </c>
      <c r="J22" s="10">
        <f>F22/SUM($F$2:$F$53)</f>
        <v/>
      </c>
    </row>
    <row r="23">
      <c r="A23" t="n">
        <v>21</v>
      </c>
      <c r="B23" s="9">
        <f>IF(A23&lt;Inputs!$B$8,Inputs!$B$3^A23,0)</f>
        <v/>
      </c>
      <c r="C23" s="9">
        <f>IF(A23&lt;=12,Inputs!$B$4^((A23-Inputs!$B$5)^2),0)</f>
        <v/>
      </c>
      <c r="D23" s="9">
        <f>IF(A23&lt;Inputs!$B$8,D22*EXP(-((A23/Inputs!$B$15)^Inputs!$B$6)),0)</f>
        <v/>
      </c>
      <c r="E23" s="9">
        <f>IF(A23&lt;Inputs!$B$8,(Inputs!$B$6/Inputs!$B$15)*((A23+1)/Inputs!$B$15)^(Inputs!$B$6-1)*EXP(-(((A23+1)/Inputs!$B$15)^Inputs!$B$6)),"")</f>
        <v/>
      </c>
      <c r="F23" s="9">
        <f>IF(A23&lt;Inputs!$B$8,(E23-MIN($E$2:$E$53))/(MAX($E$2:$E$53)-MIN($E$2:$E$53)),0)</f>
        <v/>
      </c>
      <c r="G23" s="10">
        <f>B23/SUM($B$2:$B$53)</f>
        <v/>
      </c>
      <c r="H23" s="10">
        <f>C23/SUM($C$2:$C$53)</f>
        <v/>
      </c>
      <c r="I23" s="10">
        <f>D23/SUM($D$2:$D$53)</f>
        <v/>
      </c>
      <c r="J23" s="10">
        <f>F23/SUM($F$2:$F$53)</f>
        <v/>
      </c>
    </row>
    <row r="24">
      <c r="A24" t="n">
        <v>22</v>
      </c>
      <c r="B24" s="9">
        <f>IF(A24&lt;Inputs!$B$8,Inputs!$B$3^A24,0)</f>
        <v/>
      </c>
      <c r="C24" s="9">
        <f>IF(A24&lt;=12,Inputs!$B$4^((A24-Inputs!$B$5)^2),0)</f>
        <v/>
      </c>
      <c r="D24" s="9">
        <f>IF(A24&lt;Inputs!$B$8,D23*EXP(-((A24/Inputs!$B$15)^Inputs!$B$6)),0)</f>
        <v/>
      </c>
      <c r="E24" s="9">
        <f>IF(A24&lt;Inputs!$B$8,(Inputs!$B$6/Inputs!$B$15)*((A24+1)/Inputs!$B$15)^(Inputs!$B$6-1)*EXP(-(((A24+1)/Inputs!$B$15)^Inputs!$B$6)),"")</f>
        <v/>
      </c>
      <c r="F24" s="9">
        <f>IF(A24&lt;Inputs!$B$8,(E24-MIN($E$2:$E$53))/(MAX($E$2:$E$53)-MIN($E$2:$E$53)),0)</f>
        <v/>
      </c>
      <c r="G24" s="10">
        <f>B24/SUM($B$2:$B$53)</f>
        <v/>
      </c>
      <c r="H24" s="10">
        <f>C24/SUM($C$2:$C$53)</f>
        <v/>
      </c>
      <c r="I24" s="10">
        <f>D24/SUM($D$2:$D$53)</f>
        <v/>
      </c>
      <c r="J24" s="10">
        <f>F24/SUM($F$2:$F$53)</f>
        <v/>
      </c>
    </row>
    <row r="25">
      <c r="A25" t="n">
        <v>23</v>
      </c>
      <c r="B25" s="9">
        <f>IF(A25&lt;Inputs!$B$8,Inputs!$B$3^A25,0)</f>
        <v/>
      </c>
      <c r="C25" s="9">
        <f>IF(A25&lt;=12,Inputs!$B$4^((A25-Inputs!$B$5)^2),0)</f>
        <v/>
      </c>
      <c r="D25" s="9">
        <f>IF(A25&lt;Inputs!$B$8,D24*EXP(-((A25/Inputs!$B$15)^Inputs!$B$6)),0)</f>
        <v/>
      </c>
      <c r="E25" s="9">
        <f>IF(A25&lt;Inputs!$B$8,(Inputs!$B$6/Inputs!$B$15)*((A25+1)/Inputs!$B$15)^(Inputs!$B$6-1)*EXP(-(((A25+1)/Inputs!$B$15)^Inputs!$B$6)),"")</f>
        <v/>
      </c>
      <c r="F25" s="9">
        <f>IF(A25&lt;Inputs!$B$8,(E25-MIN($E$2:$E$53))/(MAX($E$2:$E$53)-MIN($E$2:$E$53)),0)</f>
        <v/>
      </c>
      <c r="G25" s="10">
        <f>B25/SUM($B$2:$B$53)</f>
        <v/>
      </c>
      <c r="H25" s="10">
        <f>C25/SUM($C$2:$C$53)</f>
        <v/>
      </c>
      <c r="I25" s="10">
        <f>D25/SUM($D$2:$D$53)</f>
        <v/>
      </c>
      <c r="J25" s="10">
        <f>F25/SUM($F$2:$F$53)</f>
        <v/>
      </c>
    </row>
    <row r="26">
      <c r="A26" t="n">
        <v>24</v>
      </c>
      <c r="B26" s="9">
        <f>IF(A26&lt;Inputs!$B$8,Inputs!$B$3^A26,0)</f>
        <v/>
      </c>
      <c r="C26" s="9">
        <f>IF(A26&lt;=12,Inputs!$B$4^((A26-Inputs!$B$5)^2),0)</f>
        <v/>
      </c>
      <c r="D26" s="9">
        <f>IF(A26&lt;Inputs!$B$8,D25*EXP(-((A26/Inputs!$B$15)^Inputs!$B$6)),0)</f>
        <v/>
      </c>
      <c r="E26" s="9">
        <f>IF(A26&lt;Inputs!$B$8,(Inputs!$B$6/Inputs!$B$15)*((A26+1)/Inputs!$B$15)^(Inputs!$B$6-1)*EXP(-(((A26+1)/Inputs!$B$15)^Inputs!$B$6)),"")</f>
        <v/>
      </c>
      <c r="F26" s="9">
        <f>IF(A26&lt;Inputs!$B$8,(E26-MIN($E$2:$E$53))/(MAX($E$2:$E$53)-MIN($E$2:$E$53)),0)</f>
        <v/>
      </c>
      <c r="G26" s="10">
        <f>B26/SUM($B$2:$B$53)</f>
        <v/>
      </c>
      <c r="H26" s="10">
        <f>C26/SUM($C$2:$C$53)</f>
        <v/>
      </c>
      <c r="I26" s="10">
        <f>D26/SUM($D$2:$D$53)</f>
        <v/>
      </c>
      <c r="J26" s="10">
        <f>F26/SUM($F$2:$F$53)</f>
        <v/>
      </c>
    </row>
    <row r="27">
      <c r="A27" t="n">
        <v>25</v>
      </c>
      <c r="B27" s="9">
        <f>IF(A27&lt;Inputs!$B$8,Inputs!$B$3^A27,0)</f>
        <v/>
      </c>
      <c r="C27" s="9">
        <f>IF(A27&lt;=12,Inputs!$B$4^((A27-Inputs!$B$5)^2),0)</f>
        <v/>
      </c>
      <c r="D27" s="9">
        <f>IF(A27&lt;Inputs!$B$8,D26*EXP(-((A27/Inputs!$B$15)^Inputs!$B$6)),0)</f>
        <v/>
      </c>
      <c r="E27" s="9">
        <f>IF(A27&lt;Inputs!$B$8,(Inputs!$B$6/Inputs!$B$15)*((A27+1)/Inputs!$B$15)^(Inputs!$B$6-1)*EXP(-(((A27+1)/Inputs!$B$15)^Inputs!$B$6)),"")</f>
        <v/>
      </c>
      <c r="F27" s="9">
        <f>IF(A27&lt;Inputs!$B$8,(E27-MIN($E$2:$E$53))/(MAX($E$2:$E$53)-MIN($E$2:$E$53)),0)</f>
        <v/>
      </c>
      <c r="G27" s="10">
        <f>B27/SUM($B$2:$B$53)</f>
        <v/>
      </c>
      <c r="H27" s="10">
        <f>C27/SUM($C$2:$C$53)</f>
        <v/>
      </c>
      <c r="I27" s="10">
        <f>D27/SUM($D$2:$D$53)</f>
        <v/>
      </c>
      <c r="J27" s="10">
        <f>F27/SUM($F$2:$F$53)</f>
        <v/>
      </c>
    </row>
    <row r="28">
      <c r="A28" t="n">
        <v>26</v>
      </c>
      <c r="B28" s="9">
        <f>IF(A28&lt;Inputs!$B$8,Inputs!$B$3^A28,0)</f>
        <v/>
      </c>
      <c r="C28" s="9">
        <f>IF(A28&lt;=12,Inputs!$B$4^((A28-Inputs!$B$5)^2),0)</f>
        <v/>
      </c>
      <c r="D28" s="9">
        <f>IF(A28&lt;Inputs!$B$8,D27*EXP(-((A28/Inputs!$B$15)^Inputs!$B$6)),0)</f>
        <v/>
      </c>
      <c r="E28" s="9">
        <f>IF(A28&lt;Inputs!$B$8,(Inputs!$B$6/Inputs!$B$15)*((A28+1)/Inputs!$B$15)^(Inputs!$B$6-1)*EXP(-(((A28+1)/Inputs!$B$15)^Inputs!$B$6)),"")</f>
        <v/>
      </c>
      <c r="F28" s="9">
        <f>IF(A28&lt;Inputs!$B$8,(E28-MIN($E$2:$E$53))/(MAX($E$2:$E$53)-MIN($E$2:$E$53)),0)</f>
        <v/>
      </c>
      <c r="G28" s="10">
        <f>B28/SUM($B$2:$B$53)</f>
        <v/>
      </c>
      <c r="H28" s="10">
        <f>C28/SUM($C$2:$C$53)</f>
        <v/>
      </c>
      <c r="I28" s="10">
        <f>D28/SUM($D$2:$D$53)</f>
        <v/>
      </c>
      <c r="J28" s="10">
        <f>F28/SUM($F$2:$F$53)</f>
        <v/>
      </c>
    </row>
    <row r="29">
      <c r="A29" t="n">
        <v>27</v>
      </c>
      <c r="B29" s="9">
        <f>IF(A29&lt;Inputs!$B$8,Inputs!$B$3^A29,0)</f>
        <v/>
      </c>
      <c r="C29" s="9">
        <f>IF(A29&lt;=12,Inputs!$B$4^((A29-Inputs!$B$5)^2),0)</f>
        <v/>
      </c>
      <c r="D29" s="9">
        <f>IF(A29&lt;Inputs!$B$8,D28*EXP(-((A29/Inputs!$B$15)^Inputs!$B$6)),0)</f>
        <v/>
      </c>
      <c r="E29" s="9">
        <f>IF(A29&lt;Inputs!$B$8,(Inputs!$B$6/Inputs!$B$15)*((A29+1)/Inputs!$B$15)^(Inputs!$B$6-1)*EXP(-(((A29+1)/Inputs!$B$15)^Inputs!$B$6)),"")</f>
        <v/>
      </c>
      <c r="F29" s="9">
        <f>IF(A29&lt;Inputs!$B$8,(E29-MIN($E$2:$E$53))/(MAX($E$2:$E$53)-MIN($E$2:$E$53)),0)</f>
        <v/>
      </c>
      <c r="G29" s="10">
        <f>B29/SUM($B$2:$B$53)</f>
        <v/>
      </c>
      <c r="H29" s="10">
        <f>C29/SUM($C$2:$C$53)</f>
        <v/>
      </c>
      <c r="I29" s="10">
        <f>D29/SUM($D$2:$D$53)</f>
        <v/>
      </c>
      <c r="J29" s="10">
        <f>F29/SUM($F$2:$F$53)</f>
        <v/>
      </c>
    </row>
    <row r="30">
      <c r="A30" t="n">
        <v>28</v>
      </c>
      <c r="B30" s="9">
        <f>IF(A30&lt;Inputs!$B$8,Inputs!$B$3^A30,0)</f>
        <v/>
      </c>
      <c r="C30" s="9">
        <f>IF(A30&lt;=12,Inputs!$B$4^((A30-Inputs!$B$5)^2),0)</f>
        <v/>
      </c>
      <c r="D30" s="9">
        <f>IF(A30&lt;Inputs!$B$8,D29*EXP(-((A30/Inputs!$B$15)^Inputs!$B$6)),0)</f>
        <v/>
      </c>
      <c r="E30" s="9">
        <f>IF(A30&lt;Inputs!$B$8,(Inputs!$B$6/Inputs!$B$15)*((A30+1)/Inputs!$B$15)^(Inputs!$B$6-1)*EXP(-(((A30+1)/Inputs!$B$15)^Inputs!$B$6)),"")</f>
        <v/>
      </c>
      <c r="F30" s="9">
        <f>IF(A30&lt;Inputs!$B$8,(E30-MIN($E$2:$E$53))/(MAX($E$2:$E$53)-MIN($E$2:$E$53)),0)</f>
        <v/>
      </c>
      <c r="G30" s="10">
        <f>B30/SUM($B$2:$B$53)</f>
        <v/>
      </c>
      <c r="H30" s="10">
        <f>C30/SUM($C$2:$C$53)</f>
        <v/>
      </c>
      <c r="I30" s="10">
        <f>D30/SUM($D$2:$D$53)</f>
        <v/>
      </c>
      <c r="J30" s="10">
        <f>F30/SUM($F$2:$F$53)</f>
        <v/>
      </c>
    </row>
    <row r="31">
      <c r="A31" t="n">
        <v>29</v>
      </c>
      <c r="B31" s="9">
        <f>IF(A31&lt;Inputs!$B$8,Inputs!$B$3^A31,0)</f>
        <v/>
      </c>
      <c r="C31" s="9">
        <f>IF(A31&lt;=12,Inputs!$B$4^((A31-Inputs!$B$5)^2),0)</f>
        <v/>
      </c>
      <c r="D31" s="9">
        <f>IF(A31&lt;Inputs!$B$8,D30*EXP(-((A31/Inputs!$B$15)^Inputs!$B$6)),0)</f>
        <v/>
      </c>
      <c r="E31" s="9">
        <f>IF(A31&lt;Inputs!$B$8,(Inputs!$B$6/Inputs!$B$15)*((A31+1)/Inputs!$B$15)^(Inputs!$B$6-1)*EXP(-(((A31+1)/Inputs!$B$15)^Inputs!$B$6)),"")</f>
        <v/>
      </c>
      <c r="F31" s="9">
        <f>IF(A31&lt;Inputs!$B$8,(E31-MIN($E$2:$E$53))/(MAX($E$2:$E$53)-MIN($E$2:$E$53)),0)</f>
        <v/>
      </c>
      <c r="G31" s="10">
        <f>B31/SUM($B$2:$B$53)</f>
        <v/>
      </c>
      <c r="H31" s="10">
        <f>C31/SUM($C$2:$C$53)</f>
        <v/>
      </c>
      <c r="I31" s="10">
        <f>D31/SUM($D$2:$D$53)</f>
        <v/>
      </c>
      <c r="J31" s="10">
        <f>F31/SUM($F$2:$F$53)</f>
        <v/>
      </c>
    </row>
    <row r="32">
      <c r="A32" t="n">
        <v>30</v>
      </c>
      <c r="B32" s="9">
        <f>IF(A32&lt;Inputs!$B$8,Inputs!$B$3^A32,0)</f>
        <v/>
      </c>
      <c r="C32" s="9">
        <f>IF(A32&lt;=12,Inputs!$B$4^((A32-Inputs!$B$5)^2),0)</f>
        <v/>
      </c>
      <c r="D32" s="9">
        <f>IF(A32&lt;Inputs!$B$8,D31*EXP(-((A32/Inputs!$B$15)^Inputs!$B$6)),0)</f>
        <v/>
      </c>
      <c r="E32" s="9">
        <f>IF(A32&lt;Inputs!$B$8,(Inputs!$B$6/Inputs!$B$15)*((A32+1)/Inputs!$B$15)^(Inputs!$B$6-1)*EXP(-(((A32+1)/Inputs!$B$15)^Inputs!$B$6)),"")</f>
        <v/>
      </c>
      <c r="F32" s="9">
        <f>IF(A32&lt;Inputs!$B$8,(E32-MIN($E$2:$E$53))/(MAX($E$2:$E$53)-MIN($E$2:$E$53)),0)</f>
        <v/>
      </c>
      <c r="G32" s="10">
        <f>B32/SUM($B$2:$B$53)</f>
        <v/>
      </c>
      <c r="H32" s="10">
        <f>C32/SUM($C$2:$C$53)</f>
        <v/>
      </c>
      <c r="I32" s="10">
        <f>D32/SUM($D$2:$D$53)</f>
        <v/>
      </c>
      <c r="J32" s="10">
        <f>F32/SUM($F$2:$F$53)</f>
        <v/>
      </c>
    </row>
    <row r="33">
      <c r="A33" t="n">
        <v>31</v>
      </c>
      <c r="B33" s="9">
        <f>IF(A33&lt;Inputs!$B$8,Inputs!$B$3^A33,0)</f>
        <v/>
      </c>
      <c r="C33" s="9">
        <f>IF(A33&lt;=12,Inputs!$B$4^((A33-Inputs!$B$5)^2),0)</f>
        <v/>
      </c>
      <c r="D33" s="9">
        <f>IF(A33&lt;Inputs!$B$8,D32*EXP(-((A33/Inputs!$B$15)^Inputs!$B$6)),0)</f>
        <v/>
      </c>
      <c r="E33" s="9">
        <f>IF(A33&lt;Inputs!$B$8,(Inputs!$B$6/Inputs!$B$15)*((A33+1)/Inputs!$B$15)^(Inputs!$B$6-1)*EXP(-(((A33+1)/Inputs!$B$15)^Inputs!$B$6)),"")</f>
        <v/>
      </c>
      <c r="F33" s="9">
        <f>IF(A33&lt;Inputs!$B$8,(E33-MIN($E$2:$E$53))/(MAX($E$2:$E$53)-MIN($E$2:$E$53)),0)</f>
        <v/>
      </c>
      <c r="G33" s="10">
        <f>B33/SUM($B$2:$B$53)</f>
        <v/>
      </c>
      <c r="H33" s="10">
        <f>C33/SUM($C$2:$C$53)</f>
        <v/>
      </c>
      <c r="I33" s="10">
        <f>D33/SUM($D$2:$D$53)</f>
        <v/>
      </c>
      <c r="J33" s="10">
        <f>F33/SUM($F$2:$F$53)</f>
        <v/>
      </c>
    </row>
    <row r="34">
      <c r="A34" t="n">
        <v>32</v>
      </c>
      <c r="B34" s="9">
        <f>IF(A34&lt;Inputs!$B$8,Inputs!$B$3^A34,0)</f>
        <v/>
      </c>
      <c r="C34" s="9">
        <f>IF(A34&lt;=12,Inputs!$B$4^((A34-Inputs!$B$5)^2),0)</f>
        <v/>
      </c>
      <c r="D34" s="9">
        <f>IF(A34&lt;Inputs!$B$8,D33*EXP(-((A34/Inputs!$B$15)^Inputs!$B$6)),0)</f>
        <v/>
      </c>
      <c r="E34" s="9">
        <f>IF(A34&lt;Inputs!$B$8,(Inputs!$B$6/Inputs!$B$15)*((A34+1)/Inputs!$B$15)^(Inputs!$B$6-1)*EXP(-(((A34+1)/Inputs!$B$15)^Inputs!$B$6)),"")</f>
        <v/>
      </c>
      <c r="F34" s="9">
        <f>IF(A34&lt;Inputs!$B$8,(E34-MIN($E$2:$E$53))/(MAX($E$2:$E$53)-MIN($E$2:$E$53)),0)</f>
        <v/>
      </c>
      <c r="G34" s="10">
        <f>B34/SUM($B$2:$B$53)</f>
        <v/>
      </c>
      <c r="H34" s="10">
        <f>C34/SUM($C$2:$C$53)</f>
        <v/>
      </c>
      <c r="I34" s="10">
        <f>D34/SUM($D$2:$D$53)</f>
        <v/>
      </c>
      <c r="J34" s="10">
        <f>F34/SUM($F$2:$F$53)</f>
        <v/>
      </c>
    </row>
    <row r="35">
      <c r="A35" t="n">
        <v>33</v>
      </c>
      <c r="B35" s="9">
        <f>IF(A35&lt;Inputs!$B$8,Inputs!$B$3^A35,0)</f>
        <v/>
      </c>
      <c r="C35" s="9">
        <f>IF(A35&lt;=12,Inputs!$B$4^((A35-Inputs!$B$5)^2),0)</f>
        <v/>
      </c>
      <c r="D35" s="9">
        <f>IF(A35&lt;Inputs!$B$8,D34*EXP(-((A35/Inputs!$B$15)^Inputs!$B$6)),0)</f>
        <v/>
      </c>
      <c r="E35" s="9">
        <f>IF(A35&lt;Inputs!$B$8,(Inputs!$B$6/Inputs!$B$15)*((A35+1)/Inputs!$B$15)^(Inputs!$B$6-1)*EXP(-(((A35+1)/Inputs!$B$15)^Inputs!$B$6)),"")</f>
        <v/>
      </c>
      <c r="F35" s="9">
        <f>IF(A35&lt;Inputs!$B$8,(E35-MIN($E$2:$E$53))/(MAX($E$2:$E$53)-MIN($E$2:$E$53)),0)</f>
        <v/>
      </c>
      <c r="G35" s="10">
        <f>B35/SUM($B$2:$B$53)</f>
        <v/>
      </c>
      <c r="H35" s="10">
        <f>C35/SUM($C$2:$C$53)</f>
        <v/>
      </c>
      <c r="I35" s="10">
        <f>D35/SUM($D$2:$D$53)</f>
        <v/>
      </c>
      <c r="J35" s="10">
        <f>F35/SUM($F$2:$F$53)</f>
        <v/>
      </c>
    </row>
    <row r="36">
      <c r="A36" t="n">
        <v>34</v>
      </c>
      <c r="B36" s="9">
        <f>IF(A36&lt;Inputs!$B$8,Inputs!$B$3^A36,0)</f>
        <v/>
      </c>
      <c r="C36" s="9">
        <f>IF(A36&lt;=12,Inputs!$B$4^((A36-Inputs!$B$5)^2),0)</f>
        <v/>
      </c>
      <c r="D36" s="9">
        <f>IF(A36&lt;Inputs!$B$8,D35*EXP(-((A36/Inputs!$B$15)^Inputs!$B$6)),0)</f>
        <v/>
      </c>
      <c r="E36" s="9">
        <f>IF(A36&lt;Inputs!$B$8,(Inputs!$B$6/Inputs!$B$15)*((A36+1)/Inputs!$B$15)^(Inputs!$B$6-1)*EXP(-(((A36+1)/Inputs!$B$15)^Inputs!$B$6)),"")</f>
        <v/>
      </c>
      <c r="F36" s="9">
        <f>IF(A36&lt;Inputs!$B$8,(E36-MIN($E$2:$E$53))/(MAX($E$2:$E$53)-MIN($E$2:$E$53)),0)</f>
        <v/>
      </c>
      <c r="G36" s="10">
        <f>B36/SUM($B$2:$B$53)</f>
        <v/>
      </c>
      <c r="H36" s="10">
        <f>C36/SUM($C$2:$C$53)</f>
        <v/>
      </c>
      <c r="I36" s="10">
        <f>D36/SUM($D$2:$D$53)</f>
        <v/>
      </c>
      <c r="J36" s="10">
        <f>F36/SUM($F$2:$F$53)</f>
        <v/>
      </c>
    </row>
    <row r="37">
      <c r="A37" t="n">
        <v>35</v>
      </c>
      <c r="B37" s="9">
        <f>IF(A37&lt;Inputs!$B$8,Inputs!$B$3^A37,0)</f>
        <v/>
      </c>
      <c r="C37" s="9">
        <f>IF(A37&lt;=12,Inputs!$B$4^((A37-Inputs!$B$5)^2),0)</f>
        <v/>
      </c>
      <c r="D37" s="9">
        <f>IF(A37&lt;Inputs!$B$8,D36*EXP(-((A37/Inputs!$B$15)^Inputs!$B$6)),0)</f>
        <v/>
      </c>
      <c r="E37" s="9">
        <f>IF(A37&lt;Inputs!$B$8,(Inputs!$B$6/Inputs!$B$15)*((A37+1)/Inputs!$B$15)^(Inputs!$B$6-1)*EXP(-(((A37+1)/Inputs!$B$15)^Inputs!$B$6)),"")</f>
        <v/>
      </c>
      <c r="F37" s="9">
        <f>IF(A37&lt;Inputs!$B$8,(E37-MIN($E$2:$E$53))/(MAX($E$2:$E$53)-MIN($E$2:$E$53)),0)</f>
        <v/>
      </c>
      <c r="G37" s="10">
        <f>B37/SUM($B$2:$B$53)</f>
        <v/>
      </c>
      <c r="H37" s="10">
        <f>C37/SUM($C$2:$C$53)</f>
        <v/>
      </c>
      <c r="I37" s="10">
        <f>D37/SUM($D$2:$D$53)</f>
        <v/>
      </c>
      <c r="J37" s="10">
        <f>F37/SUM($F$2:$F$53)</f>
        <v/>
      </c>
    </row>
    <row r="38">
      <c r="A38" t="n">
        <v>36</v>
      </c>
      <c r="B38" s="9">
        <f>IF(A38&lt;Inputs!$B$8,Inputs!$B$3^A38,0)</f>
        <v/>
      </c>
      <c r="C38" s="9">
        <f>IF(A38&lt;=12,Inputs!$B$4^((A38-Inputs!$B$5)^2),0)</f>
        <v/>
      </c>
      <c r="D38" s="9">
        <f>IF(A38&lt;Inputs!$B$8,D37*EXP(-((A38/Inputs!$B$15)^Inputs!$B$6)),0)</f>
        <v/>
      </c>
      <c r="E38" s="9">
        <f>IF(A38&lt;Inputs!$B$8,(Inputs!$B$6/Inputs!$B$15)*((A38+1)/Inputs!$B$15)^(Inputs!$B$6-1)*EXP(-(((A38+1)/Inputs!$B$15)^Inputs!$B$6)),"")</f>
        <v/>
      </c>
      <c r="F38" s="9">
        <f>IF(A38&lt;Inputs!$B$8,(E38-MIN($E$2:$E$53))/(MAX($E$2:$E$53)-MIN($E$2:$E$53)),0)</f>
        <v/>
      </c>
      <c r="G38" s="10">
        <f>B38/SUM($B$2:$B$53)</f>
        <v/>
      </c>
      <c r="H38" s="10">
        <f>C38/SUM($C$2:$C$53)</f>
        <v/>
      </c>
      <c r="I38" s="10">
        <f>D38/SUM($D$2:$D$53)</f>
        <v/>
      </c>
      <c r="J38" s="10">
        <f>F38/SUM($F$2:$F$53)</f>
        <v/>
      </c>
    </row>
    <row r="39">
      <c r="A39" t="n">
        <v>37</v>
      </c>
      <c r="B39" s="9">
        <f>IF(A39&lt;Inputs!$B$8,Inputs!$B$3^A39,0)</f>
        <v/>
      </c>
      <c r="C39" s="9">
        <f>IF(A39&lt;=12,Inputs!$B$4^((A39-Inputs!$B$5)^2),0)</f>
        <v/>
      </c>
      <c r="D39" s="9">
        <f>IF(A39&lt;Inputs!$B$8,D38*EXP(-((A39/Inputs!$B$15)^Inputs!$B$6)),0)</f>
        <v/>
      </c>
      <c r="E39" s="9">
        <f>IF(A39&lt;Inputs!$B$8,(Inputs!$B$6/Inputs!$B$15)*((A39+1)/Inputs!$B$15)^(Inputs!$B$6-1)*EXP(-(((A39+1)/Inputs!$B$15)^Inputs!$B$6)),"")</f>
        <v/>
      </c>
      <c r="F39" s="9">
        <f>IF(A39&lt;Inputs!$B$8,(E39-MIN($E$2:$E$53))/(MAX($E$2:$E$53)-MIN($E$2:$E$53)),0)</f>
        <v/>
      </c>
      <c r="G39" s="10">
        <f>B39/SUM($B$2:$B$53)</f>
        <v/>
      </c>
      <c r="H39" s="10">
        <f>C39/SUM($C$2:$C$53)</f>
        <v/>
      </c>
      <c r="I39" s="10">
        <f>D39/SUM($D$2:$D$53)</f>
        <v/>
      </c>
      <c r="J39" s="10">
        <f>F39/SUM($F$2:$F$53)</f>
        <v/>
      </c>
    </row>
    <row r="40">
      <c r="A40" t="n">
        <v>38</v>
      </c>
      <c r="B40" s="9">
        <f>IF(A40&lt;Inputs!$B$8,Inputs!$B$3^A40,0)</f>
        <v/>
      </c>
      <c r="C40" s="9">
        <f>IF(A40&lt;=12,Inputs!$B$4^((A40-Inputs!$B$5)^2),0)</f>
        <v/>
      </c>
      <c r="D40" s="9">
        <f>IF(A40&lt;Inputs!$B$8,D39*EXP(-((A40/Inputs!$B$15)^Inputs!$B$6)),0)</f>
        <v/>
      </c>
      <c r="E40" s="9">
        <f>IF(A40&lt;Inputs!$B$8,(Inputs!$B$6/Inputs!$B$15)*((A40+1)/Inputs!$B$15)^(Inputs!$B$6-1)*EXP(-(((A40+1)/Inputs!$B$15)^Inputs!$B$6)),"")</f>
        <v/>
      </c>
      <c r="F40" s="9">
        <f>IF(A40&lt;Inputs!$B$8,(E40-MIN($E$2:$E$53))/(MAX($E$2:$E$53)-MIN($E$2:$E$53)),0)</f>
        <v/>
      </c>
      <c r="G40" s="10">
        <f>B40/SUM($B$2:$B$53)</f>
        <v/>
      </c>
      <c r="H40" s="10">
        <f>C40/SUM($C$2:$C$53)</f>
        <v/>
      </c>
      <c r="I40" s="10">
        <f>D40/SUM($D$2:$D$53)</f>
        <v/>
      </c>
      <c r="J40" s="10">
        <f>F40/SUM($F$2:$F$53)</f>
        <v/>
      </c>
    </row>
    <row r="41">
      <c r="A41" t="n">
        <v>39</v>
      </c>
      <c r="B41" s="9">
        <f>IF(A41&lt;Inputs!$B$8,Inputs!$B$3^A41,0)</f>
        <v/>
      </c>
      <c r="C41" s="9">
        <f>IF(A41&lt;=12,Inputs!$B$4^((A41-Inputs!$B$5)^2),0)</f>
        <v/>
      </c>
      <c r="D41" s="9">
        <f>IF(A41&lt;Inputs!$B$8,D40*EXP(-((A41/Inputs!$B$15)^Inputs!$B$6)),0)</f>
        <v/>
      </c>
      <c r="E41" s="9">
        <f>IF(A41&lt;Inputs!$B$8,(Inputs!$B$6/Inputs!$B$15)*((A41+1)/Inputs!$B$15)^(Inputs!$B$6-1)*EXP(-(((A41+1)/Inputs!$B$15)^Inputs!$B$6)),"")</f>
        <v/>
      </c>
      <c r="F41" s="9">
        <f>IF(A41&lt;Inputs!$B$8,(E41-MIN($E$2:$E$53))/(MAX($E$2:$E$53)-MIN($E$2:$E$53)),0)</f>
        <v/>
      </c>
      <c r="G41" s="10">
        <f>B41/SUM($B$2:$B$53)</f>
        <v/>
      </c>
      <c r="H41" s="10">
        <f>C41/SUM($C$2:$C$53)</f>
        <v/>
      </c>
      <c r="I41" s="10">
        <f>D41/SUM($D$2:$D$53)</f>
        <v/>
      </c>
      <c r="J41" s="10">
        <f>F41/SUM($F$2:$F$53)</f>
        <v/>
      </c>
    </row>
    <row r="42">
      <c r="A42" t="n">
        <v>40</v>
      </c>
      <c r="B42" s="9">
        <f>IF(A42&lt;Inputs!$B$8,Inputs!$B$3^A42,0)</f>
        <v/>
      </c>
      <c r="C42" s="9">
        <f>IF(A42&lt;=12,Inputs!$B$4^((A42-Inputs!$B$5)^2),0)</f>
        <v/>
      </c>
      <c r="D42" s="9">
        <f>IF(A42&lt;Inputs!$B$8,D41*EXP(-((A42/Inputs!$B$15)^Inputs!$B$6)),0)</f>
        <v/>
      </c>
      <c r="E42" s="9">
        <f>IF(A42&lt;Inputs!$B$8,(Inputs!$B$6/Inputs!$B$15)*((A42+1)/Inputs!$B$15)^(Inputs!$B$6-1)*EXP(-(((A42+1)/Inputs!$B$15)^Inputs!$B$6)),"")</f>
        <v/>
      </c>
      <c r="F42" s="9">
        <f>IF(A42&lt;Inputs!$B$8,(E42-MIN($E$2:$E$53))/(MAX($E$2:$E$53)-MIN($E$2:$E$53)),0)</f>
        <v/>
      </c>
      <c r="G42" s="10">
        <f>B42/SUM($B$2:$B$53)</f>
        <v/>
      </c>
      <c r="H42" s="10">
        <f>C42/SUM($C$2:$C$53)</f>
        <v/>
      </c>
      <c r="I42" s="10">
        <f>D42/SUM($D$2:$D$53)</f>
        <v/>
      </c>
      <c r="J42" s="10">
        <f>F42/SUM($F$2:$F$53)</f>
        <v/>
      </c>
    </row>
    <row r="43">
      <c r="A43" t="n">
        <v>41</v>
      </c>
      <c r="B43" s="9">
        <f>IF(A43&lt;Inputs!$B$8,Inputs!$B$3^A43,0)</f>
        <v/>
      </c>
      <c r="C43" s="9">
        <f>IF(A43&lt;=12,Inputs!$B$4^((A43-Inputs!$B$5)^2),0)</f>
        <v/>
      </c>
      <c r="D43" s="9">
        <f>IF(A43&lt;Inputs!$B$8,D42*EXP(-((A43/Inputs!$B$15)^Inputs!$B$6)),0)</f>
        <v/>
      </c>
      <c r="E43" s="9">
        <f>IF(A43&lt;Inputs!$B$8,(Inputs!$B$6/Inputs!$B$15)*((A43+1)/Inputs!$B$15)^(Inputs!$B$6-1)*EXP(-(((A43+1)/Inputs!$B$15)^Inputs!$B$6)),"")</f>
        <v/>
      </c>
      <c r="F43" s="9">
        <f>IF(A43&lt;Inputs!$B$8,(E43-MIN($E$2:$E$53))/(MAX($E$2:$E$53)-MIN($E$2:$E$53)),0)</f>
        <v/>
      </c>
      <c r="G43" s="10">
        <f>B43/SUM($B$2:$B$53)</f>
        <v/>
      </c>
      <c r="H43" s="10">
        <f>C43/SUM($C$2:$C$53)</f>
        <v/>
      </c>
      <c r="I43" s="10">
        <f>D43/SUM($D$2:$D$53)</f>
        <v/>
      </c>
      <c r="J43" s="10">
        <f>F43/SUM($F$2:$F$53)</f>
        <v/>
      </c>
    </row>
    <row r="44">
      <c r="A44" t="n">
        <v>42</v>
      </c>
      <c r="B44" s="9">
        <f>IF(A44&lt;Inputs!$B$8,Inputs!$B$3^A44,0)</f>
        <v/>
      </c>
      <c r="C44" s="9">
        <f>IF(A44&lt;=12,Inputs!$B$4^((A44-Inputs!$B$5)^2),0)</f>
        <v/>
      </c>
      <c r="D44" s="9">
        <f>IF(A44&lt;Inputs!$B$8,D43*EXP(-((A44/Inputs!$B$15)^Inputs!$B$6)),0)</f>
        <v/>
      </c>
      <c r="E44" s="9">
        <f>IF(A44&lt;Inputs!$B$8,(Inputs!$B$6/Inputs!$B$15)*((A44+1)/Inputs!$B$15)^(Inputs!$B$6-1)*EXP(-(((A44+1)/Inputs!$B$15)^Inputs!$B$6)),"")</f>
        <v/>
      </c>
      <c r="F44" s="9">
        <f>IF(A44&lt;Inputs!$B$8,(E44-MIN($E$2:$E$53))/(MAX($E$2:$E$53)-MIN($E$2:$E$53)),0)</f>
        <v/>
      </c>
      <c r="G44" s="10">
        <f>B44/SUM($B$2:$B$53)</f>
        <v/>
      </c>
      <c r="H44" s="10">
        <f>C44/SUM($C$2:$C$53)</f>
        <v/>
      </c>
      <c r="I44" s="10">
        <f>D44/SUM($D$2:$D$53)</f>
        <v/>
      </c>
      <c r="J44" s="10">
        <f>F44/SUM($F$2:$F$53)</f>
        <v/>
      </c>
    </row>
    <row r="45">
      <c r="A45" t="n">
        <v>43</v>
      </c>
      <c r="B45" s="9">
        <f>IF(A45&lt;Inputs!$B$8,Inputs!$B$3^A45,0)</f>
        <v/>
      </c>
      <c r="C45" s="9">
        <f>IF(A45&lt;=12,Inputs!$B$4^((A45-Inputs!$B$5)^2),0)</f>
        <v/>
      </c>
      <c r="D45" s="9">
        <f>IF(A45&lt;Inputs!$B$8,D44*EXP(-((A45/Inputs!$B$15)^Inputs!$B$6)),0)</f>
        <v/>
      </c>
      <c r="E45" s="9">
        <f>IF(A45&lt;Inputs!$B$8,(Inputs!$B$6/Inputs!$B$15)*((A45+1)/Inputs!$B$15)^(Inputs!$B$6-1)*EXP(-(((A45+1)/Inputs!$B$15)^Inputs!$B$6)),"")</f>
        <v/>
      </c>
      <c r="F45" s="9">
        <f>IF(A45&lt;Inputs!$B$8,(E45-MIN($E$2:$E$53))/(MAX($E$2:$E$53)-MIN($E$2:$E$53)),0)</f>
        <v/>
      </c>
      <c r="G45" s="10">
        <f>B45/SUM($B$2:$B$53)</f>
        <v/>
      </c>
      <c r="H45" s="10">
        <f>C45/SUM($C$2:$C$53)</f>
        <v/>
      </c>
      <c r="I45" s="10">
        <f>D45/SUM($D$2:$D$53)</f>
        <v/>
      </c>
      <c r="J45" s="10">
        <f>F45/SUM($F$2:$F$53)</f>
        <v/>
      </c>
    </row>
    <row r="46">
      <c r="A46" t="n">
        <v>44</v>
      </c>
      <c r="B46" s="9">
        <f>IF(A46&lt;Inputs!$B$8,Inputs!$B$3^A46,0)</f>
        <v/>
      </c>
      <c r="C46" s="9">
        <f>IF(A46&lt;=12,Inputs!$B$4^((A46-Inputs!$B$5)^2),0)</f>
        <v/>
      </c>
      <c r="D46" s="9">
        <f>IF(A46&lt;Inputs!$B$8,D45*EXP(-((A46/Inputs!$B$15)^Inputs!$B$6)),0)</f>
        <v/>
      </c>
      <c r="E46" s="9">
        <f>IF(A46&lt;Inputs!$B$8,(Inputs!$B$6/Inputs!$B$15)*((A46+1)/Inputs!$B$15)^(Inputs!$B$6-1)*EXP(-(((A46+1)/Inputs!$B$15)^Inputs!$B$6)),"")</f>
        <v/>
      </c>
      <c r="F46" s="9">
        <f>IF(A46&lt;Inputs!$B$8,(E46-MIN($E$2:$E$53))/(MAX($E$2:$E$53)-MIN($E$2:$E$53)),0)</f>
        <v/>
      </c>
      <c r="G46" s="10">
        <f>B46/SUM($B$2:$B$53)</f>
        <v/>
      </c>
      <c r="H46" s="10">
        <f>C46/SUM($C$2:$C$53)</f>
        <v/>
      </c>
      <c r="I46" s="10">
        <f>D46/SUM($D$2:$D$53)</f>
        <v/>
      </c>
      <c r="J46" s="10">
        <f>F46/SUM($F$2:$F$53)</f>
        <v/>
      </c>
    </row>
    <row r="47">
      <c r="A47" t="n">
        <v>45</v>
      </c>
      <c r="B47" s="9">
        <f>IF(A47&lt;Inputs!$B$8,Inputs!$B$3^A47,0)</f>
        <v/>
      </c>
      <c r="C47" s="9">
        <f>IF(A47&lt;=12,Inputs!$B$4^((A47-Inputs!$B$5)^2),0)</f>
        <v/>
      </c>
      <c r="D47" s="9">
        <f>IF(A47&lt;Inputs!$B$8,D46*EXP(-((A47/Inputs!$B$15)^Inputs!$B$6)),0)</f>
        <v/>
      </c>
      <c r="E47" s="9">
        <f>IF(A47&lt;Inputs!$B$8,(Inputs!$B$6/Inputs!$B$15)*((A47+1)/Inputs!$B$15)^(Inputs!$B$6-1)*EXP(-(((A47+1)/Inputs!$B$15)^Inputs!$B$6)),"")</f>
        <v/>
      </c>
      <c r="F47" s="9">
        <f>IF(A47&lt;Inputs!$B$8,(E47-MIN($E$2:$E$53))/(MAX($E$2:$E$53)-MIN($E$2:$E$53)),0)</f>
        <v/>
      </c>
      <c r="G47" s="10">
        <f>B47/SUM($B$2:$B$53)</f>
        <v/>
      </c>
      <c r="H47" s="10">
        <f>C47/SUM($C$2:$C$53)</f>
        <v/>
      </c>
      <c r="I47" s="10">
        <f>D47/SUM($D$2:$D$53)</f>
        <v/>
      </c>
      <c r="J47" s="10">
        <f>F47/SUM($F$2:$F$53)</f>
        <v/>
      </c>
    </row>
    <row r="48">
      <c r="A48" t="n">
        <v>46</v>
      </c>
      <c r="B48" s="9">
        <f>IF(A48&lt;Inputs!$B$8,Inputs!$B$3^A48,0)</f>
        <v/>
      </c>
      <c r="C48" s="9">
        <f>IF(A48&lt;=12,Inputs!$B$4^((A48-Inputs!$B$5)^2),0)</f>
        <v/>
      </c>
      <c r="D48" s="9">
        <f>IF(A48&lt;Inputs!$B$8,D47*EXP(-((A48/Inputs!$B$15)^Inputs!$B$6)),0)</f>
        <v/>
      </c>
      <c r="E48" s="9">
        <f>IF(A48&lt;Inputs!$B$8,(Inputs!$B$6/Inputs!$B$15)*((A48+1)/Inputs!$B$15)^(Inputs!$B$6-1)*EXP(-(((A48+1)/Inputs!$B$15)^Inputs!$B$6)),"")</f>
        <v/>
      </c>
      <c r="F48" s="9">
        <f>IF(A48&lt;Inputs!$B$8,(E48-MIN($E$2:$E$53))/(MAX($E$2:$E$53)-MIN($E$2:$E$53)),0)</f>
        <v/>
      </c>
      <c r="G48" s="10">
        <f>B48/SUM($B$2:$B$53)</f>
        <v/>
      </c>
      <c r="H48" s="10">
        <f>C48/SUM($C$2:$C$53)</f>
        <v/>
      </c>
      <c r="I48" s="10">
        <f>D48/SUM($D$2:$D$53)</f>
        <v/>
      </c>
      <c r="J48" s="10">
        <f>F48/SUM($F$2:$F$53)</f>
        <v/>
      </c>
    </row>
    <row r="49">
      <c r="A49" t="n">
        <v>47</v>
      </c>
      <c r="B49" s="9">
        <f>IF(A49&lt;Inputs!$B$8,Inputs!$B$3^A49,0)</f>
        <v/>
      </c>
      <c r="C49" s="9">
        <f>IF(A49&lt;=12,Inputs!$B$4^((A49-Inputs!$B$5)^2),0)</f>
        <v/>
      </c>
      <c r="D49" s="9">
        <f>IF(A49&lt;Inputs!$B$8,D48*EXP(-((A49/Inputs!$B$15)^Inputs!$B$6)),0)</f>
        <v/>
      </c>
      <c r="E49" s="9">
        <f>IF(A49&lt;Inputs!$B$8,(Inputs!$B$6/Inputs!$B$15)*((A49+1)/Inputs!$B$15)^(Inputs!$B$6-1)*EXP(-(((A49+1)/Inputs!$B$15)^Inputs!$B$6)),"")</f>
        <v/>
      </c>
      <c r="F49" s="9">
        <f>IF(A49&lt;Inputs!$B$8,(E49-MIN($E$2:$E$53))/(MAX($E$2:$E$53)-MIN($E$2:$E$53)),0)</f>
        <v/>
      </c>
      <c r="G49" s="10">
        <f>B49/SUM($B$2:$B$53)</f>
        <v/>
      </c>
      <c r="H49" s="10">
        <f>C49/SUM($C$2:$C$53)</f>
        <v/>
      </c>
      <c r="I49" s="10">
        <f>D49/SUM($D$2:$D$53)</f>
        <v/>
      </c>
      <c r="J49" s="10">
        <f>F49/SUM($F$2:$F$53)</f>
        <v/>
      </c>
    </row>
    <row r="50">
      <c r="A50" t="n">
        <v>48</v>
      </c>
      <c r="B50" s="9">
        <f>IF(A50&lt;Inputs!$B$8,Inputs!$B$3^A50,0)</f>
        <v/>
      </c>
      <c r="C50" s="9">
        <f>IF(A50&lt;=12,Inputs!$B$4^((A50-Inputs!$B$5)^2),0)</f>
        <v/>
      </c>
      <c r="D50" s="9">
        <f>IF(A50&lt;Inputs!$B$8,D49*EXP(-((A50/Inputs!$B$15)^Inputs!$B$6)),0)</f>
        <v/>
      </c>
      <c r="E50" s="9">
        <f>IF(A50&lt;Inputs!$B$8,(Inputs!$B$6/Inputs!$B$15)*((A50+1)/Inputs!$B$15)^(Inputs!$B$6-1)*EXP(-(((A50+1)/Inputs!$B$15)^Inputs!$B$6)),"")</f>
        <v/>
      </c>
      <c r="F50" s="9">
        <f>IF(A50&lt;Inputs!$B$8,(E50-MIN($E$2:$E$53))/(MAX($E$2:$E$53)-MIN($E$2:$E$53)),0)</f>
        <v/>
      </c>
      <c r="G50" s="10">
        <f>B50/SUM($B$2:$B$53)</f>
        <v/>
      </c>
      <c r="H50" s="10">
        <f>C50/SUM($C$2:$C$53)</f>
        <v/>
      </c>
      <c r="I50" s="10">
        <f>D50/SUM($D$2:$D$53)</f>
        <v/>
      </c>
      <c r="J50" s="10">
        <f>F50/SUM($F$2:$F$53)</f>
        <v/>
      </c>
    </row>
    <row r="51">
      <c r="A51" t="n">
        <v>49</v>
      </c>
      <c r="B51" s="9">
        <f>IF(A51&lt;Inputs!$B$8,Inputs!$B$3^A51,0)</f>
        <v/>
      </c>
      <c r="C51" s="9">
        <f>IF(A51&lt;=12,Inputs!$B$4^((A51-Inputs!$B$5)^2),0)</f>
        <v/>
      </c>
      <c r="D51" s="9">
        <f>IF(A51&lt;Inputs!$B$8,D50*EXP(-((A51/Inputs!$B$15)^Inputs!$B$6)),0)</f>
        <v/>
      </c>
      <c r="E51" s="9">
        <f>IF(A51&lt;Inputs!$B$8,(Inputs!$B$6/Inputs!$B$15)*((A51+1)/Inputs!$B$15)^(Inputs!$B$6-1)*EXP(-(((A51+1)/Inputs!$B$15)^Inputs!$B$6)),"")</f>
        <v/>
      </c>
      <c r="F51" s="9">
        <f>IF(A51&lt;Inputs!$B$8,(E51-MIN($E$2:$E$53))/(MAX($E$2:$E$53)-MIN($E$2:$E$53)),0)</f>
        <v/>
      </c>
      <c r="G51" s="10">
        <f>B51/SUM($B$2:$B$53)</f>
        <v/>
      </c>
      <c r="H51" s="10">
        <f>C51/SUM($C$2:$C$53)</f>
        <v/>
      </c>
      <c r="I51" s="10">
        <f>D51/SUM($D$2:$D$53)</f>
        <v/>
      </c>
      <c r="J51" s="10">
        <f>F51/SUM($F$2:$F$53)</f>
        <v/>
      </c>
    </row>
    <row r="52">
      <c r="A52" t="n">
        <v>50</v>
      </c>
      <c r="B52" s="9">
        <f>IF(A52&lt;Inputs!$B$8,Inputs!$B$3^A52,0)</f>
        <v/>
      </c>
      <c r="C52" s="9">
        <f>IF(A52&lt;=12,Inputs!$B$4^((A52-Inputs!$B$5)^2),0)</f>
        <v/>
      </c>
      <c r="D52" s="9">
        <f>IF(A52&lt;Inputs!$B$8,D51*EXP(-((A52/Inputs!$B$15)^Inputs!$B$6)),0)</f>
        <v/>
      </c>
      <c r="E52" s="9">
        <f>IF(A52&lt;Inputs!$B$8,(Inputs!$B$6/Inputs!$B$15)*((A52+1)/Inputs!$B$15)^(Inputs!$B$6-1)*EXP(-(((A52+1)/Inputs!$B$15)^Inputs!$B$6)),"")</f>
        <v/>
      </c>
      <c r="F52" s="9">
        <f>IF(A52&lt;Inputs!$B$8,(E52-MIN($E$2:$E$53))/(MAX($E$2:$E$53)-MIN($E$2:$E$53)),0)</f>
        <v/>
      </c>
      <c r="G52" s="10">
        <f>B52/SUM($B$2:$B$53)</f>
        <v/>
      </c>
      <c r="H52" s="10">
        <f>C52/SUM($C$2:$C$53)</f>
        <v/>
      </c>
      <c r="I52" s="10">
        <f>D52/SUM($D$2:$D$53)</f>
        <v/>
      </c>
      <c r="J52" s="10">
        <f>F52/SUM($F$2:$F$53)</f>
        <v/>
      </c>
    </row>
    <row r="53">
      <c r="A53" t="n">
        <v>51</v>
      </c>
      <c r="B53" s="9">
        <f>IF(A53&lt;Inputs!$B$8,Inputs!$B$3^A53,0)</f>
        <v/>
      </c>
      <c r="C53" s="9">
        <f>IF(A53&lt;=12,Inputs!$B$4^((A53-Inputs!$B$5)^2),0)</f>
        <v/>
      </c>
      <c r="D53" s="9">
        <f>IF(A53&lt;Inputs!$B$8,D52*EXP(-((A53/Inputs!$B$15)^Inputs!$B$6)),0)</f>
        <v/>
      </c>
      <c r="E53" s="9">
        <f>IF(A53&lt;Inputs!$B$8,(Inputs!$B$6/Inputs!$B$15)*((A53+1)/Inputs!$B$15)^(Inputs!$B$6-1)*EXP(-(((A53+1)/Inputs!$B$15)^Inputs!$B$6)),"")</f>
        <v/>
      </c>
      <c r="F53" s="9">
        <f>IF(A53&lt;Inputs!$B$8,(E53-MIN($E$2:$E$53))/(MAX($E$2:$E$53)-MIN($E$2:$E$53)),0)</f>
        <v/>
      </c>
      <c r="G53" s="10">
        <f>B53/SUM($B$2:$B$53)</f>
        <v/>
      </c>
      <c r="H53" s="10">
        <f>C53/SUM($C$2:$C$53)</f>
        <v/>
      </c>
      <c r="I53" s="10">
        <f>D53/SUM($D$2:$D$53)</f>
        <v/>
      </c>
      <c r="J53" s="10">
        <f>F53/SUM($F$2:$F$53)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4" t="inlineStr">
        <is>
          <t>Adstocked spend (edit the yellow Spend column)</t>
        </is>
      </c>
    </row>
    <row r="3">
      <c r="A3" s="7" t="inlineStr">
        <is>
          <t>Total over the 40 weeks shown</t>
        </is>
      </c>
      <c r="B3" s="11">
        <f>SUM(B9:B48)</f>
        <v/>
      </c>
      <c r="C3" s="11">
        <f>SUM(C9:C48)</f>
        <v/>
      </c>
      <c r="D3" s="11">
        <f>SUM(D9:D48)</f>
        <v/>
      </c>
      <c r="E3" s="11">
        <f>SUM(E9:E48)</f>
        <v/>
      </c>
      <c r="F3" s="11">
        <f>SUM(F9:F48)</f>
        <v/>
      </c>
      <c r="G3" s="11">
        <f>SUM(G9:G48)</f>
        <v/>
      </c>
    </row>
    <row r="4">
      <c r="A4" s="7" t="inlineStr">
        <is>
          <t>Inside the reporting window</t>
        </is>
      </c>
      <c r="B4" s="11">
        <f>SUM(OFFSET(B9,0,0,Inputs!$B$9,1))</f>
        <v/>
      </c>
      <c r="C4" s="11">
        <f>SUM(OFFSET(C9,0,0,Inputs!$B$9,1))</f>
        <v/>
      </c>
      <c r="D4" s="11">
        <f>SUM(OFFSET(D9,0,0,Inputs!$B$9,1))</f>
        <v/>
      </c>
      <c r="E4" s="11">
        <f>SUM(OFFSET(E9,0,0,Inputs!$B$9,1))</f>
        <v/>
      </c>
      <c r="F4" s="11">
        <f>SUM(OFFSET(F9,0,0,Inputs!$B$9,1))</f>
        <v/>
      </c>
      <c r="G4" s="11">
        <f>SUM(OFFSET(G9,0,0,Inputs!$B$9,1))</f>
        <v/>
      </c>
    </row>
    <row r="5">
      <c r="A5" s="7" t="inlineStr">
        <is>
          <t>Share of spend counted in the window</t>
        </is>
      </c>
      <c r="C5" s="12">
        <f>IF($B$3=0,0,C4/$B$3)</f>
        <v/>
      </c>
      <c r="D5" s="12">
        <f>IF($B$3=0,0,D4/$B$3)</f>
        <v/>
      </c>
      <c r="E5" s="12">
        <f>IF($B$3=0,0,E4/$B$3)</f>
        <v/>
      </c>
      <c r="F5" s="12">
        <f>IF($B$3=0,0,F4/$B$3)</f>
        <v/>
      </c>
      <c r="G5" s="12">
        <f>IF($B$3=0,0,G4/$B$3)</f>
        <v/>
      </c>
    </row>
    <row r="6">
      <c r="A6" s="6" t="inlineStr">
        <is>
          <t>Unnormalised geometric counts each pound 1/(1-theta) times over, so its share can exceed 100%.</t>
        </is>
      </c>
    </row>
    <row r="8">
      <c r="A8" s="7" t="inlineStr">
        <is>
          <t>Week</t>
        </is>
      </c>
      <c r="B8" s="7" t="inlineStr">
        <is>
          <t>Spend</t>
        </is>
      </c>
      <c r="C8" s="7" t="inlineStr">
        <is>
          <t>Geometric unnormalised</t>
        </is>
      </c>
      <c r="D8" s="7" t="inlineStr">
        <is>
          <t>Geometric normalised</t>
        </is>
      </c>
      <c r="E8" s="7" t="inlineStr">
        <is>
          <t>Delayed</t>
        </is>
      </c>
      <c r="F8" s="7" t="inlineStr">
        <is>
          <t>Weibull CDF</t>
        </is>
      </c>
      <c r="G8" s="7" t="inlineStr">
        <is>
          <t>Weibull PDF</t>
        </is>
      </c>
    </row>
    <row r="9">
      <c r="A9" t="n">
        <v>1</v>
      </c>
      <c r="B9" s="5" t="n">
        <v>100</v>
      </c>
      <c r="C9" s="11">
        <f>B9</f>
        <v/>
      </c>
      <c r="D9" s="11">
        <f>(1-Inputs!$B$3)*B9</f>
        <v/>
      </c>
      <c r="E9" s="11">
        <f>Kernels!$H$2*B9</f>
        <v/>
      </c>
      <c r="F9" s="11">
        <f>Kernels!$I$2*B9</f>
        <v/>
      </c>
      <c r="G9" s="11">
        <f>Kernels!$J$2*B9</f>
        <v/>
      </c>
    </row>
    <row r="10">
      <c r="A10" t="n">
        <v>2</v>
      </c>
      <c r="B10" s="5" t="n">
        <v>100</v>
      </c>
      <c r="C10" s="11">
        <f>B10+Inputs!$B$3*C9</f>
        <v/>
      </c>
      <c r="D10" s="11">
        <f>(1-Inputs!$B$3)*B10+Inputs!$B$3*D9</f>
        <v/>
      </c>
      <c r="E10" s="11">
        <f>Kernels!$H$2*B10+Kernels!$H$3*B9</f>
        <v/>
      </c>
      <c r="F10" s="11">
        <f>Kernels!$I$2*B10+Kernels!$I$3*B9</f>
        <v/>
      </c>
      <c r="G10" s="11">
        <f>Kernels!$J$2*B10+Kernels!$J$3*B9</f>
        <v/>
      </c>
    </row>
    <row r="11">
      <c r="A11" t="n">
        <v>3</v>
      </c>
      <c r="B11" s="5" t="n">
        <v>100</v>
      </c>
      <c r="C11" s="11">
        <f>B11+Inputs!$B$3*C10</f>
        <v/>
      </c>
      <c r="D11" s="11">
        <f>(1-Inputs!$B$3)*B11+Inputs!$B$3*D10</f>
        <v/>
      </c>
      <c r="E11" s="11">
        <f>Kernels!$H$2*B11+Kernels!$H$3*B10+Kernels!$H$4*B9</f>
        <v/>
      </c>
      <c r="F11" s="11">
        <f>Kernels!$I$2*B11+Kernels!$I$3*B10+Kernels!$I$4*B9</f>
        <v/>
      </c>
      <c r="G11" s="11">
        <f>Kernels!$J$2*B11+Kernels!$J$3*B10+Kernels!$J$4*B9</f>
        <v/>
      </c>
    </row>
    <row r="12">
      <c r="A12" t="n">
        <v>4</v>
      </c>
      <c r="B12" s="5" t="n">
        <v>100</v>
      </c>
      <c r="C12" s="11">
        <f>B12+Inputs!$B$3*C11</f>
        <v/>
      </c>
      <c r="D12" s="11">
        <f>(1-Inputs!$B$3)*B12+Inputs!$B$3*D11</f>
        <v/>
      </c>
      <c r="E12" s="11">
        <f>Kernels!$H$2*B12+Kernels!$H$3*B11+Kernels!$H$4*B10+Kernels!$H$5*B9</f>
        <v/>
      </c>
      <c r="F12" s="11">
        <f>Kernels!$I$2*B12+Kernels!$I$3*B11+Kernels!$I$4*B10+Kernels!$I$5*B9</f>
        <v/>
      </c>
      <c r="G12" s="11">
        <f>Kernels!$J$2*B12+Kernels!$J$3*B11+Kernels!$J$4*B10+Kernels!$J$5*B9</f>
        <v/>
      </c>
    </row>
    <row r="13">
      <c r="A13" t="n">
        <v>5</v>
      </c>
      <c r="B13" s="5" t="n">
        <v>0</v>
      </c>
      <c r="C13" s="11">
        <f>B13+Inputs!$B$3*C12</f>
        <v/>
      </c>
      <c r="D13" s="11">
        <f>(1-Inputs!$B$3)*B13+Inputs!$B$3*D12</f>
        <v/>
      </c>
      <c r="E13" s="11">
        <f>Kernels!$H$2*B13+Kernels!$H$3*B12+Kernels!$H$4*B11+Kernels!$H$5*B10+Kernels!$H$6*B9</f>
        <v/>
      </c>
      <c r="F13" s="11">
        <f>Kernels!$I$2*B13+Kernels!$I$3*B12+Kernels!$I$4*B11+Kernels!$I$5*B10+Kernels!$I$6*B9</f>
        <v/>
      </c>
      <c r="G13" s="11">
        <f>Kernels!$J$2*B13+Kernels!$J$3*B12+Kernels!$J$4*B11+Kernels!$J$5*B10+Kernels!$J$6*B9</f>
        <v/>
      </c>
    </row>
    <row r="14">
      <c r="A14" t="n">
        <v>6</v>
      </c>
      <c r="B14" s="5" t="n">
        <v>0</v>
      </c>
      <c r="C14" s="11">
        <f>B14+Inputs!$B$3*C13</f>
        <v/>
      </c>
      <c r="D14" s="11">
        <f>(1-Inputs!$B$3)*B14+Inputs!$B$3*D13</f>
        <v/>
      </c>
      <c r="E14" s="11">
        <f>Kernels!$H$2*B14+Kernels!$H$3*B13+Kernels!$H$4*B12+Kernels!$H$5*B11+Kernels!$H$6*B10+Kernels!$H$7*B9</f>
        <v/>
      </c>
      <c r="F14" s="11">
        <f>Kernels!$I$2*B14+Kernels!$I$3*B13+Kernels!$I$4*B12+Kernels!$I$5*B11+Kernels!$I$6*B10+Kernels!$I$7*B9</f>
        <v/>
      </c>
      <c r="G14" s="11">
        <f>Kernels!$J$2*B14+Kernels!$J$3*B13+Kernels!$J$4*B12+Kernels!$J$5*B11+Kernels!$J$6*B10+Kernels!$J$7*B9</f>
        <v/>
      </c>
    </row>
    <row r="15">
      <c r="A15" t="n">
        <v>7</v>
      </c>
      <c r="B15" s="5" t="n">
        <v>0</v>
      </c>
      <c r="C15" s="11">
        <f>B15+Inputs!$B$3*C14</f>
        <v/>
      </c>
      <c r="D15" s="11">
        <f>(1-Inputs!$B$3)*B15+Inputs!$B$3*D14</f>
        <v/>
      </c>
      <c r="E15" s="11">
        <f>Kernels!$H$2*B15+Kernels!$H$3*B14+Kernels!$H$4*B13+Kernels!$H$5*B12+Kernels!$H$6*B11+Kernels!$H$7*B10+Kernels!$H$8*B9</f>
        <v/>
      </c>
      <c r="F15" s="11">
        <f>Kernels!$I$2*B15+Kernels!$I$3*B14+Kernels!$I$4*B13+Kernels!$I$5*B12+Kernels!$I$6*B11+Kernels!$I$7*B10+Kernels!$I$8*B9</f>
        <v/>
      </c>
      <c r="G15" s="11">
        <f>Kernels!$J$2*B15+Kernels!$J$3*B14+Kernels!$J$4*B13+Kernels!$J$5*B12+Kernels!$J$6*B11+Kernels!$J$7*B10+Kernels!$J$8*B9</f>
        <v/>
      </c>
    </row>
    <row r="16">
      <c r="A16" t="n">
        <v>8</v>
      </c>
      <c r="B16" s="5" t="n">
        <v>0</v>
      </c>
      <c r="C16" s="11">
        <f>B16+Inputs!$B$3*C15</f>
        <v/>
      </c>
      <c r="D16" s="11">
        <f>(1-Inputs!$B$3)*B16+Inputs!$B$3*D15</f>
        <v/>
      </c>
      <c r="E16" s="11">
        <f>Kernels!$H$2*B16+Kernels!$H$3*B15+Kernels!$H$4*B14+Kernels!$H$5*B13+Kernels!$H$6*B12+Kernels!$H$7*B11+Kernels!$H$8*B10+Kernels!$H$9*B9</f>
        <v/>
      </c>
      <c r="F16" s="11">
        <f>Kernels!$I$2*B16+Kernels!$I$3*B15+Kernels!$I$4*B14+Kernels!$I$5*B13+Kernels!$I$6*B12+Kernels!$I$7*B11+Kernels!$I$8*B10+Kernels!$I$9*B9</f>
        <v/>
      </c>
      <c r="G16" s="11">
        <f>Kernels!$J$2*B16+Kernels!$J$3*B15+Kernels!$J$4*B14+Kernels!$J$5*B13+Kernels!$J$6*B12+Kernels!$J$7*B11+Kernels!$J$8*B10+Kernels!$J$9*B9</f>
        <v/>
      </c>
    </row>
    <row r="17">
      <c r="A17" t="n">
        <v>9</v>
      </c>
      <c r="B17" s="5" t="n">
        <v>0</v>
      </c>
      <c r="C17" s="11">
        <f>B17+Inputs!$B$3*C16</f>
        <v/>
      </c>
      <c r="D17" s="11">
        <f>(1-Inputs!$B$3)*B17+Inputs!$B$3*D16</f>
        <v/>
      </c>
      <c r="E17" s="11">
        <f>Kernels!$H$2*B17+Kernels!$H$3*B16+Kernels!$H$4*B15+Kernels!$H$5*B14+Kernels!$H$6*B13+Kernels!$H$7*B12+Kernels!$H$8*B11+Kernels!$H$9*B10+Kernels!$H$10*B9</f>
        <v/>
      </c>
      <c r="F17" s="11">
        <f>Kernels!$I$2*B17+Kernels!$I$3*B16+Kernels!$I$4*B15+Kernels!$I$5*B14+Kernels!$I$6*B13+Kernels!$I$7*B12+Kernels!$I$8*B11+Kernels!$I$9*B10+Kernels!$I$10*B9</f>
        <v/>
      </c>
      <c r="G17" s="11">
        <f>Kernels!$J$2*B17+Kernels!$J$3*B16+Kernels!$J$4*B15+Kernels!$J$5*B14+Kernels!$J$6*B13+Kernels!$J$7*B12+Kernels!$J$8*B11+Kernels!$J$9*B10+Kernels!$J$10*B9</f>
        <v/>
      </c>
    </row>
    <row r="18">
      <c r="A18" t="n">
        <v>10</v>
      </c>
      <c r="B18" s="5" t="n">
        <v>0</v>
      </c>
      <c r="C18" s="11">
        <f>B18+Inputs!$B$3*C17</f>
        <v/>
      </c>
      <c r="D18" s="11">
        <f>(1-Inputs!$B$3)*B18+Inputs!$B$3*D17</f>
        <v/>
      </c>
      <c r="E18" s="11">
        <f>Kernels!$H$2*B18+Kernels!$H$3*B17+Kernels!$H$4*B16+Kernels!$H$5*B15+Kernels!$H$6*B14+Kernels!$H$7*B13+Kernels!$H$8*B12+Kernels!$H$9*B11+Kernels!$H$10*B10+Kernels!$H$11*B9</f>
        <v/>
      </c>
      <c r="F18" s="11">
        <f>Kernels!$I$2*B18+Kernels!$I$3*B17+Kernels!$I$4*B16+Kernels!$I$5*B15+Kernels!$I$6*B14+Kernels!$I$7*B13+Kernels!$I$8*B12+Kernels!$I$9*B11+Kernels!$I$10*B10+Kernels!$I$11*B9</f>
        <v/>
      </c>
      <c r="G18" s="11">
        <f>Kernels!$J$2*B18+Kernels!$J$3*B17+Kernels!$J$4*B16+Kernels!$J$5*B15+Kernels!$J$6*B14+Kernels!$J$7*B13+Kernels!$J$8*B12+Kernels!$J$9*B11+Kernels!$J$10*B10+Kernels!$J$11*B9</f>
        <v/>
      </c>
    </row>
    <row r="19">
      <c r="A19" t="n">
        <v>11</v>
      </c>
      <c r="B19" s="5" t="n">
        <v>0</v>
      </c>
      <c r="C19" s="11">
        <f>B19+Inputs!$B$3*C18</f>
        <v/>
      </c>
      <c r="D19" s="11">
        <f>(1-Inputs!$B$3)*B19+Inputs!$B$3*D18</f>
        <v/>
      </c>
      <c r="E19" s="11">
        <f>Kernels!$H$2*B19+Kernels!$H$3*B18+Kernels!$H$4*B17+Kernels!$H$5*B16+Kernels!$H$6*B15+Kernels!$H$7*B14+Kernels!$H$8*B13+Kernels!$H$9*B12+Kernels!$H$10*B11+Kernels!$H$11*B10+Kernels!$H$12*B9</f>
        <v/>
      </c>
      <c r="F19" s="11">
        <f>Kernels!$I$2*B19+Kernels!$I$3*B18+Kernels!$I$4*B17+Kernels!$I$5*B16+Kernels!$I$6*B15+Kernels!$I$7*B14+Kernels!$I$8*B13+Kernels!$I$9*B12+Kernels!$I$10*B11+Kernels!$I$11*B10+Kernels!$I$12*B9</f>
        <v/>
      </c>
      <c r="G19" s="11">
        <f>Kernels!$J$2*B19+Kernels!$J$3*B18+Kernels!$J$4*B17+Kernels!$J$5*B16+Kernels!$J$6*B15+Kernels!$J$7*B14+Kernels!$J$8*B13+Kernels!$J$9*B12+Kernels!$J$10*B11+Kernels!$J$11*B10+Kernels!$J$12*B9</f>
        <v/>
      </c>
    </row>
    <row r="20">
      <c r="A20" t="n">
        <v>12</v>
      </c>
      <c r="B20" s="5" t="n">
        <v>0</v>
      </c>
      <c r="C20" s="11">
        <f>B20+Inputs!$B$3*C19</f>
        <v/>
      </c>
      <c r="D20" s="11">
        <f>(1-Inputs!$B$3)*B20+Inputs!$B$3*D19</f>
        <v/>
      </c>
      <c r="E20" s="11">
        <f>Kernels!$H$2*B20+Kernels!$H$3*B19+Kernels!$H$4*B18+Kernels!$H$5*B17+Kernels!$H$6*B16+Kernels!$H$7*B15+Kernels!$H$8*B14+Kernels!$H$9*B13+Kernels!$H$10*B12+Kernels!$H$11*B11+Kernels!$H$12*B10+Kernels!$H$13*B9</f>
        <v/>
      </c>
      <c r="F20" s="11">
        <f>Kernels!$I$2*B20+Kernels!$I$3*B19+Kernels!$I$4*B18+Kernels!$I$5*B17+Kernels!$I$6*B16+Kernels!$I$7*B15+Kernels!$I$8*B14+Kernels!$I$9*B13+Kernels!$I$10*B12+Kernels!$I$11*B11+Kernels!$I$12*B10+Kernels!$I$13*B9</f>
        <v/>
      </c>
      <c r="G20" s="11">
        <f>Kernels!$J$2*B20+Kernels!$J$3*B19+Kernels!$J$4*B18+Kernels!$J$5*B17+Kernels!$J$6*B16+Kernels!$J$7*B15+Kernels!$J$8*B14+Kernels!$J$9*B13+Kernels!$J$10*B12+Kernels!$J$11*B11+Kernels!$J$12*B10+Kernels!$J$13*B9</f>
        <v/>
      </c>
    </row>
    <row r="21">
      <c r="A21" t="n">
        <v>13</v>
      </c>
      <c r="B21" s="5" t="n">
        <v>0</v>
      </c>
      <c r="C21" s="11">
        <f>B21+Inputs!$B$3*C20</f>
        <v/>
      </c>
      <c r="D21" s="11">
        <f>(1-Inputs!$B$3)*B21+Inputs!$B$3*D20</f>
        <v/>
      </c>
      <c r="E21" s="11">
        <f>Kernels!$H$2*B21+Kernels!$H$3*B20+Kernels!$H$4*B19+Kernels!$H$5*B18+Kernels!$H$6*B17+Kernels!$H$7*B16+Kernels!$H$8*B15+Kernels!$H$9*B14+Kernels!$H$10*B13+Kernels!$H$11*B12+Kernels!$H$12*B11+Kernels!$H$13*B10+Kernels!$H$14*B9</f>
        <v/>
      </c>
      <c r="F21" s="11">
        <f>Kernels!$I$2*B21+Kernels!$I$3*B20+Kernels!$I$4*B19+Kernels!$I$5*B18+Kernels!$I$6*B17+Kernels!$I$7*B16+Kernels!$I$8*B15+Kernels!$I$9*B14+Kernels!$I$10*B13+Kernels!$I$11*B12+Kernels!$I$12*B11+Kernels!$I$13*B10+Kernels!$I$14*B9</f>
        <v/>
      </c>
      <c r="G21" s="11">
        <f>Kernels!$J$2*B21+Kernels!$J$3*B20+Kernels!$J$4*B19+Kernels!$J$5*B18+Kernels!$J$6*B17+Kernels!$J$7*B16+Kernels!$J$8*B15+Kernels!$J$9*B14+Kernels!$J$10*B13+Kernels!$J$11*B12+Kernels!$J$12*B11+Kernels!$J$13*B10+Kernels!$J$14*B9</f>
        <v/>
      </c>
    </row>
    <row r="22">
      <c r="A22" t="n">
        <v>14</v>
      </c>
      <c r="B22" s="5" t="n">
        <v>0</v>
      </c>
      <c r="C22" s="11">
        <f>B22+Inputs!$B$3*C21</f>
        <v/>
      </c>
      <c r="D22" s="11">
        <f>(1-Inputs!$B$3)*B22+Inputs!$B$3*D21</f>
        <v/>
      </c>
      <c r="E22" s="11">
        <f>Kernels!$H$2*B22+Kernels!$H$3*B21+Kernels!$H$4*B20+Kernels!$H$5*B19+Kernels!$H$6*B18+Kernels!$H$7*B17+Kernels!$H$8*B16+Kernels!$H$9*B15+Kernels!$H$10*B14+Kernels!$H$11*B13+Kernels!$H$12*B12+Kernels!$H$13*B11+Kernels!$H$14*B10+Kernels!$H$15*B9</f>
        <v/>
      </c>
      <c r="F22" s="11">
        <f>Kernels!$I$2*B22+Kernels!$I$3*B21+Kernels!$I$4*B20+Kernels!$I$5*B19+Kernels!$I$6*B18+Kernels!$I$7*B17+Kernels!$I$8*B16+Kernels!$I$9*B15+Kernels!$I$10*B14+Kernels!$I$11*B13+Kernels!$I$12*B12+Kernels!$I$13*B11+Kernels!$I$14*B10+Kernels!$I$15*B9</f>
        <v/>
      </c>
      <c r="G22" s="11">
        <f>Kernels!$J$2*B22+Kernels!$J$3*B21+Kernels!$J$4*B20+Kernels!$J$5*B19+Kernels!$J$6*B18+Kernels!$J$7*B17+Kernels!$J$8*B16+Kernels!$J$9*B15+Kernels!$J$10*B14+Kernels!$J$11*B13+Kernels!$J$12*B12+Kernels!$J$13*B11+Kernels!$J$14*B10+Kernels!$J$15*B9</f>
        <v/>
      </c>
    </row>
    <row r="23">
      <c r="A23" t="n">
        <v>15</v>
      </c>
      <c r="B23" s="5" t="n">
        <v>0</v>
      </c>
      <c r="C23" s="11">
        <f>B23+Inputs!$B$3*C22</f>
        <v/>
      </c>
      <c r="D23" s="11">
        <f>(1-Inputs!$B$3)*B23+Inputs!$B$3*D22</f>
        <v/>
      </c>
      <c r="E23" s="11">
        <f>Kernels!$H$2*B23+Kernels!$H$3*B22+Kernels!$H$4*B21+Kernels!$H$5*B20+Kernels!$H$6*B19+Kernels!$H$7*B18+Kernels!$H$8*B17+Kernels!$H$9*B16+Kernels!$H$10*B15+Kernels!$H$11*B14+Kernels!$H$12*B13+Kernels!$H$13*B12+Kernels!$H$14*B11+Kernels!$H$15*B10+Kernels!$H$16*B9</f>
        <v/>
      </c>
      <c r="F23" s="11">
        <f>Kernels!$I$2*B23+Kernels!$I$3*B22+Kernels!$I$4*B21+Kernels!$I$5*B20+Kernels!$I$6*B19+Kernels!$I$7*B18+Kernels!$I$8*B17+Kernels!$I$9*B16+Kernels!$I$10*B15+Kernels!$I$11*B14+Kernels!$I$12*B13+Kernels!$I$13*B12+Kernels!$I$14*B11+Kernels!$I$15*B10+Kernels!$I$16*B9</f>
        <v/>
      </c>
      <c r="G23" s="11">
        <f>Kernels!$J$2*B23+Kernels!$J$3*B22+Kernels!$J$4*B21+Kernels!$J$5*B20+Kernels!$J$6*B19+Kernels!$J$7*B18+Kernels!$J$8*B17+Kernels!$J$9*B16+Kernels!$J$10*B15+Kernels!$J$11*B14+Kernels!$J$12*B13+Kernels!$J$13*B12+Kernels!$J$14*B11+Kernels!$J$15*B10+Kernels!$J$16*B9</f>
        <v/>
      </c>
    </row>
    <row r="24">
      <c r="A24" t="n">
        <v>16</v>
      </c>
      <c r="B24" s="5" t="n">
        <v>0</v>
      </c>
      <c r="C24" s="11">
        <f>B24+Inputs!$B$3*C23</f>
        <v/>
      </c>
      <c r="D24" s="11">
        <f>(1-Inputs!$B$3)*B24+Inputs!$B$3*D23</f>
        <v/>
      </c>
      <c r="E24" s="11">
        <f>Kernels!$H$2*B24+Kernels!$H$3*B23+Kernels!$H$4*B22+Kernels!$H$5*B21+Kernels!$H$6*B20+Kernels!$H$7*B19+Kernels!$H$8*B18+Kernels!$H$9*B17+Kernels!$H$10*B16+Kernels!$H$11*B15+Kernels!$H$12*B14+Kernels!$H$13*B13+Kernels!$H$14*B12+Kernels!$H$15*B11+Kernels!$H$16*B10+Kernels!$H$17*B9</f>
        <v/>
      </c>
      <c r="F24" s="11">
        <f>Kernels!$I$2*B24+Kernels!$I$3*B23+Kernels!$I$4*B22+Kernels!$I$5*B21+Kernels!$I$6*B20+Kernels!$I$7*B19+Kernels!$I$8*B18+Kernels!$I$9*B17+Kernels!$I$10*B16+Kernels!$I$11*B15+Kernels!$I$12*B14+Kernels!$I$13*B13+Kernels!$I$14*B12+Kernels!$I$15*B11+Kernels!$I$16*B10+Kernels!$I$17*B9</f>
        <v/>
      </c>
      <c r="G24" s="11">
        <f>Kernels!$J$2*B24+Kernels!$J$3*B23+Kernels!$J$4*B22+Kernels!$J$5*B21+Kernels!$J$6*B20+Kernels!$J$7*B19+Kernels!$J$8*B18+Kernels!$J$9*B17+Kernels!$J$10*B16+Kernels!$J$11*B15+Kernels!$J$12*B14+Kernels!$J$13*B13+Kernels!$J$14*B12+Kernels!$J$15*B11+Kernels!$J$16*B10+Kernels!$J$17*B9</f>
        <v/>
      </c>
    </row>
    <row r="25">
      <c r="A25" t="n">
        <v>17</v>
      </c>
      <c r="B25" s="5" t="n">
        <v>0</v>
      </c>
      <c r="C25" s="11">
        <f>B25+Inputs!$B$3*C24</f>
        <v/>
      </c>
      <c r="D25" s="11">
        <f>(1-Inputs!$B$3)*B25+Inputs!$B$3*D24</f>
        <v/>
      </c>
      <c r="E25" s="11">
        <f>Kernels!$H$2*B25+Kernels!$H$3*B24+Kernels!$H$4*B23+Kernels!$H$5*B22+Kernels!$H$6*B21+Kernels!$H$7*B20+Kernels!$H$8*B19+Kernels!$H$9*B18+Kernels!$H$10*B17+Kernels!$H$11*B16+Kernels!$H$12*B15+Kernels!$H$13*B14+Kernels!$H$14*B13+Kernels!$H$15*B12+Kernels!$H$16*B11+Kernels!$H$17*B10+Kernels!$H$18*B9</f>
        <v/>
      </c>
      <c r="F25" s="11">
        <f>Kernels!$I$2*B25+Kernels!$I$3*B24+Kernels!$I$4*B23+Kernels!$I$5*B22+Kernels!$I$6*B21+Kernels!$I$7*B20+Kernels!$I$8*B19+Kernels!$I$9*B18+Kernels!$I$10*B17+Kernels!$I$11*B16+Kernels!$I$12*B15+Kernels!$I$13*B14+Kernels!$I$14*B13+Kernels!$I$15*B12+Kernels!$I$16*B11+Kernels!$I$17*B10+Kernels!$I$18*B9</f>
        <v/>
      </c>
      <c r="G25" s="11">
        <f>Kernels!$J$2*B25+Kernels!$J$3*B24+Kernels!$J$4*B23+Kernels!$J$5*B22+Kernels!$J$6*B21+Kernels!$J$7*B20+Kernels!$J$8*B19+Kernels!$J$9*B18+Kernels!$J$10*B17+Kernels!$J$11*B16+Kernels!$J$12*B15+Kernels!$J$13*B14+Kernels!$J$14*B13+Kernels!$J$15*B12+Kernels!$J$16*B11+Kernels!$J$17*B10+Kernels!$J$18*B9</f>
        <v/>
      </c>
    </row>
    <row r="26">
      <c r="A26" t="n">
        <v>18</v>
      </c>
      <c r="B26" s="5" t="n">
        <v>0</v>
      </c>
      <c r="C26" s="11">
        <f>B26+Inputs!$B$3*C25</f>
        <v/>
      </c>
      <c r="D26" s="11">
        <f>(1-Inputs!$B$3)*B26+Inputs!$B$3*D25</f>
        <v/>
      </c>
      <c r="E26" s="11">
        <f>Kernels!$H$2*B26+Kernels!$H$3*B25+Kernels!$H$4*B24+Kernels!$H$5*B23+Kernels!$H$6*B22+Kernels!$H$7*B21+Kernels!$H$8*B20+Kernels!$H$9*B19+Kernels!$H$10*B18+Kernels!$H$11*B17+Kernels!$H$12*B16+Kernels!$H$13*B15+Kernels!$H$14*B14+Kernels!$H$15*B13+Kernels!$H$16*B12+Kernels!$H$17*B11+Kernels!$H$18*B10+Kernels!$H$19*B9</f>
        <v/>
      </c>
      <c r="F26" s="11">
        <f>Kernels!$I$2*B26+Kernels!$I$3*B25+Kernels!$I$4*B24+Kernels!$I$5*B23+Kernels!$I$6*B22+Kernels!$I$7*B21+Kernels!$I$8*B20+Kernels!$I$9*B19+Kernels!$I$10*B18+Kernels!$I$11*B17+Kernels!$I$12*B16+Kernels!$I$13*B15+Kernels!$I$14*B14+Kernels!$I$15*B13+Kernels!$I$16*B12+Kernels!$I$17*B11+Kernels!$I$18*B10+Kernels!$I$19*B9</f>
        <v/>
      </c>
      <c r="G26" s="11">
        <f>Kernels!$J$2*B26+Kernels!$J$3*B25+Kernels!$J$4*B24+Kernels!$J$5*B23+Kernels!$J$6*B22+Kernels!$J$7*B21+Kernels!$J$8*B20+Kernels!$J$9*B19+Kernels!$J$10*B18+Kernels!$J$11*B17+Kernels!$J$12*B16+Kernels!$J$13*B15+Kernels!$J$14*B14+Kernels!$J$15*B13+Kernels!$J$16*B12+Kernels!$J$17*B11+Kernels!$J$18*B10+Kernels!$J$19*B9</f>
        <v/>
      </c>
    </row>
    <row r="27">
      <c r="A27" t="n">
        <v>19</v>
      </c>
      <c r="B27" s="5" t="n">
        <v>0</v>
      </c>
      <c r="C27" s="11">
        <f>B27+Inputs!$B$3*C26</f>
        <v/>
      </c>
      <c r="D27" s="11">
        <f>(1-Inputs!$B$3)*B27+Inputs!$B$3*D26</f>
        <v/>
      </c>
      <c r="E27" s="11">
        <f>Kernels!$H$2*B27+Kernels!$H$3*B26+Kernels!$H$4*B25+Kernels!$H$5*B24+Kernels!$H$6*B23+Kernels!$H$7*B22+Kernels!$H$8*B21+Kernels!$H$9*B20+Kernels!$H$10*B19+Kernels!$H$11*B18+Kernels!$H$12*B17+Kernels!$H$13*B16+Kernels!$H$14*B15+Kernels!$H$15*B14+Kernels!$H$16*B13+Kernels!$H$17*B12+Kernels!$H$18*B11+Kernels!$H$19*B10+Kernels!$H$20*B9</f>
        <v/>
      </c>
      <c r="F27" s="11">
        <f>Kernels!$I$2*B27+Kernels!$I$3*B26+Kernels!$I$4*B25+Kernels!$I$5*B24+Kernels!$I$6*B23+Kernels!$I$7*B22+Kernels!$I$8*B21+Kernels!$I$9*B20+Kernels!$I$10*B19+Kernels!$I$11*B18+Kernels!$I$12*B17+Kernels!$I$13*B16+Kernels!$I$14*B15+Kernels!$I$15*B14+Kernels!$I$16*B13+Kernels!$I$17*B12+Kernels!$I$18*B11+Kernels!$I$19*B10+Kernels!$I$20*B9</f>
        <v/>
      </c>
      <c r="G27" s="11">
        <f>Kernels!$J$2*B27+Kernels!$J$3*B26+Kernels!$J$4*B25+Kernels!$J$5*B24+Kernels!$J$6*B23+Kernels!$J$7*B22+Kernels!$J$8*B21+Kernels!$J$9*B20+Kernels!$J$10*B19+Kernels!$J$11*B18+Kernels!$J$12*B17+Kernels!$J$13*B16+Kernels!$J$14*B15+Kernels!$J$15*B14+Kernels!$J$16*B13+Kernels!$J$17*B12+Kernels!$J$18*B11+Kernels!$J$19*B10+Kernels!$J$20*B9</f>
        <v/>
      </c>
    </row>
    <row r="28">
      <c r="A28" t="n">
        <v>20</v>
      </c>
      <c r="B28" s="5" t="n">
        <v>0</v>
      </c>
      <c r="C28" s="11">
        <f>B28+Inputs!$B$3*C27</f>
        <v/>
      </c>
      <c r="D28" s="11">
        <f>(1-Inputs!$B$3)*B28+Inputs!$B$3*D27</f>
        <v/>
      </c>
      <c r="E28" s="11">
        <f>Kernels!$H$2*B28+Kernels!$H$3*B27+Kernels!$H$4*B26+Kernels!$H$5*B25+Kernels!$H$6*B24+Kernels!$H$7*B23+Kernels!$H$8*B22+Kernels!$H$9*B21+Kernels!$H$10*B20+Kernels!$H$11*B19+Kernels!$H$12*B18+Kernels!$H$13*B17+Kernels!$H$14*B16+Kernels!$H$15*B15+Kernels!$H$16*B14+Kernels!$H$17*B13+Kernels!$H$18*B12+Kernels!$H$19*B11+Kernels!$H$20*B10+Kernels!$H$21*B9</f>
        <v/>
      </c>
      <c r="F28" s="11">
        <f>Kernels!$I$2*B28+Kernels!$I$3*B27+Kernels!$I$4*B26+Kernels!$I$5*B25+Kernels!$I$6*B24+Kernels!$I$7*B23+Kernels!$I$8*B22+Kernels!$I$9*B21+Kernels!$I$10*B20+Kernels!$I$11*B19+Kernels!$I$12*B18+Kernels!$I$13*B17+Kernels!$I$14*B16+Kernels!$I$15*B15+Kernels!$I$16*B14+Kernels!$I$17*B13+Kernels!$I$18*B12+Kernels!$I$19*B11+Kernels!$I$20*B10+Kernels!$I$21*B9</f>
        <v/>
      </c>
      <c r="G28" s="11">
        <f>Kernels!$J$2*B28+Kernels!$J$3*B27+Kernels!$J$4*B26+Kernels!$J$5*B25+Kernels!$J$6*B24+Kernels!$J$7*B23+Kernels!$J$8*B22+Kernels!$J$9*B21+Kernels!$J$10*B20+Kernels!$J$11*B19+Kernels!$J$12*B18+Kernels!$J$13*B17+Kernels!$J$14*B16+Kernels!$J$15*B15+Kernels!$J$16*B14+Kernels!$J$17*B13+Kernels!$J$18*B12+Kernels!$J$19*B11+Kernels!$J$20*B10+Kernels!$J$21*B9</f>
        <v/>
      </c>
    </row>
    <row r="29">
      <c r="A29" t="n">
        <v>21</v>
      </c>
      <c r="B29" s="5" t="n">
        <v>0</v>
      </c>
      <c r="C29" s="11">
        <f>B29+Inputs!$B$3*C28</f>
        <v/>
      </c>
      <c r="D29" s="11">
        <f>(1-Inputs!$B$3)*B29+Inputs!$B$3*D28</f>
        <v/>
      </c>
      <c r="E29" s="11">
        <f>Kernels!$H$2*B29+Kernels!$H$3*B28+Kernels!$H$4*B27+Kernels!$H$5*B26+Kernels!$H$6*B25+Kernels!$H$7*B24+Kernels!$H$8*B23+Kernels!$H$9*B22+Kernels!$H$10*B21+Kernels!$H$11*B20+Kernels!$H$12*B19+Kernels!$H$13*B18+Kernels!$H$14*B17+Kernels!$H$15*B16+Kernels!$H$16*B15+Kernels!$H$17*B14+Kernels!$H$18*B13+Kernels!$H$19*B12+Kernels!$H$20*B11+Kernels!$H$21*B10+Kernels!$H$22*B9</f>
        <v/>
      </c>
      <c r="F29" s="11">
        <f>Kernels!$I$2*B29+Kernels!$I$3*B28+Kernels!$I$4*B27+Kernels!$I$5*B26+Kernels!$I$6*B25+Kernels!$I$7*B24+Kernels!$I$8*B23+Kernels!$I$9*B22+Kernels!$I$10*B21+Kernels!$I$11*B20+Kernels!$I$12*B19+Kernels!$I$13*B18+Kernels!$I$14*B17+Kernels!$I$15*B16+Kernels!$I$16*B15+Kernels!$I$17*B14+Kernels!$I$18*B13+Kernels!$I$19*B12+Kernels!$I$20*B11+Kernels!$I$21*B10+Kernels!$I$22*B9</f>
        <v/>
      </c>
      <c r="G29" s="11">
        <f>Kernels!$J$2*B29+Kernels!$J$3*B28+Kernels!$J$4*B27+Kernels!$J$5*B26+Kernels!$J$6*B25+Kernels!$J$7*B24+Kernels!$J$8*B23+Kernels!$J$9*B22+Kernels!$J$10*B21+Kernels!$J$11*B20+Kernels!$J$12*B19+Kernels!$J$13*B18+Kernels!$J$14*B17+Kernels!$J$15*B16+Kernels!$J$16*B15+Kernels!$J$17*B14+Kernels!$J$18*B13+Kernels!$J$19*B12+Kernels!$J$20*B11+Kernels!$J$21*B10+Kernels!$J$22*B9</f>
        <v/>
      </c>
    </row>
    <row r="30">
      <c r="A30" t="n">
        <v>22</v>
      </c>
      <c r="B30" s="5" t="n">
        <v>0</v>
      </c>
      <c r="C30" s="11">
        <f>B30+Inputs!$B$3*C29</f>
        <v/>
      </c>
      <c r="D30" s="11">
        <f>(1-Inputs!$B$3)*B30+Inputs!$B$3*D29</f>
        <v/>
      </c>
      <c r="E30" s="11">
        <f>Kernels!$H$2*B30+Kernels!$H$3*B29+Kernels!$H$4*B28+Kernels!$H$5*B27+Kernels!$H$6*B26+Kernels!$H$7*B25+Kernels!$H$8*B24+Kernels!$H$9*B23+Kernels!$H$10*B22+Kernels!$H$11*B21+Kernels!$H$12*B20+Kernels!$H$13*B19+Kernels!$H$14*B18+Kernels!$H$15*B17+Kernels!$H$16*B16+Kernels!$H$17*B15+Kernels!$H$18*B14+Kernels!$H$19*B13+Kernels!$H$20*B12+Kernels!$H$21*B11+Kernels!$H$22*B10+Kernels!$H$23*B9</f>
        <v/>
      </c>
      <c r="F30" s="11">
        <f>Kernels!$I$2*B30+Kernels!$I$3*B29+Kernels!$I$4*B28+Kernels!$I$5*B27+Kernels!$I$6*B26+Kernels!$I$7*B25+Kernels!$I$8*B24+Kernels!$I$9*B23+Kernels!$I$10*B22+Kernels!$I$11*B21+Kernels!$I$12*B20+Kernels!$I$13*B19+Kernels!$I$14*B18+Kernels!$I$15*B17+Kernels!$I$16*B16+Kernels!$I$17*B15+Kernels!$I$18*B14+Kernels!$I$19*B13+Kernels!$I$20*B12+Kernels!$I$21*B11+Kernels!$I$22*B10+Kernels!$I$23*B9</f>
        <v/>
      </c>
      <c r="G30" s="11">
        <f>Kernels!$J$2*B30+Kernels!$J$3*B29+Kernels!$J$4*B28+Kernels!$J$5*B27+Kernels!$J$6*B26+Kernels!$J$7*B25+Kernels!$J$8*B24+Kernels!$J$9*B23+Kernels!$J$10*B22+Kernels!$J$11*B21+Kernels!$J$12*B20+Kernels!$J$13*B19+Kernels!$J$14*B18+Kernels!$J$15*B17+Kernels!$J$16*B16+Kernels!$J$17*B15+Kernels!$J$18*B14+Kernels!$J$19*B13+Kernels!$J$20*B12+Kernels!$J$21*B11+Kernels!$J$22*B10+Kernels!$J$23*B9</f>
        <v/>
      </c>
    </row>
    <row r="31">
      <c r="A31" t="n">
        <v>23</v>
      </c>
      <c r="B31" s="5" t="n">
        <v>0</v>
      </c>
      <c r="C31" s="11">
        <f>B31+Inputs!$B$3*C30</f>
        <v/>
      </c>
      <c r="D31" s="11">
        <f>(1-Inputs!$B$3)*B31+Inputs!$B$3*D30</f>
        <v/>
      </c>
      <c r="E31" s="11">
        <f>Kernels!$H$2*B31+Kernels!$H$3*B30+Kernels!$H$4*B29+Kernels!$H$5*B28+Kernels!$H$6*B27+Kernels!$H$7*B26+Kernels!$H$8*B25+Kernels!$H$9*B24+Kernels!$H$10*B23+Kernels!$H$11*B22+Kernels!$H$12*B21+Kernels!$H$13*B20+Kernels!$H$14*B19+Kernels!$H$15*B18+Kernels!$H$16*B17+Kernels!$H$17*B16+Kernels!$H$18*B15+Kernels!$H$19*B14+Kernels!$H$20*B13+Kernels!$H$21*B12+Kernels!$H$22*B11+Kernels!$H$23*B10+Kernels!$H$24*B9</f>
        <v/>
      </c>
      <c r="F31" s="11">
        <f>Kernels!$I$2*B31+Kernels!$I$3*B30+Kernels!$I$4*B29+Kernels!$I$5*B28+Kernels!$I$6*B27+Kernels!$I$7*B26+Kernels!$I$8*B25+Kernels!$I$9*B24+Kernels!$I$10*B23+Kernels!$I$11*B22+Kernels!$I$12*B21+Kernels!$I$13*B20+Kernels!$I$14*B19+Kernels!$I$15*B18+Kernels!$I$16*B17+Kernels!$I$17*B16+Kernels!$I$18*B15+Kernels!$I$19*B14+Kernels!$I$20*B13+Kernels!$I$21*B12+Kernels!$I$22*B11+Kernels!$I$23*B10+Kernels!$I$24*B9</f>
        <v/>
      </c>
      <c r="G31" s="11">
        <f>Kernels!$J$2*B31+Kernels!$J$3*B30+Kernels!$J$4*B29+Kernels!$J$5*B28+Kernels!$J$6*B27+Kernels!$J$7*B26+Kernels!$J$8*B25+Kernels!$J$9*B24+Kernels!$J$10*B23+Kernels!$J$11*B22+Kernels!$J$12*B21+Kernels!$J$13*B20+Kernels!$J$14*B19+Kernels!$J$15*B18+Kernels!$J$16*B17+Kernels!$J$17*B16+Kernels!$J$18*B15+Kernels!$J$19*B14+Kernels!$J$20*B13+Kernels!$J$21*B12+Kernels!$J$22*B11+Kernels!$J$23*B10+Kernels!$J$24*B9</f>
        <v/>
      </c>
    </row>
    <row r="32">
      <c r="A32" t="n">
        <v>24</v>
      </c>
      <c r="B32" s="5" t="n">
        <v>0</v>
      </c>
      <c r="C32" s="11">
        <f>B32+Inputs!$B$3*C31</f>
        <v/>
      </c>
      <c r="D32" s="11">
        <f>(1-Inputs!$B$3)*B32+Inputs!$B$3*D31</f>
        <v/>
      </c>
      <c r="E32" s="11">
        <f>Kernels!$H$2*B32+Kernels!$H$3*B31+Kernels!$H$4*B30+Kernels!$H$5*B29+Kernels!$H$6*B28+Kernels!$H$7*B27+Kernels!$H$8*B26+Kernels!$H$9*B25+Kernels!$H$10*B24+Kernels!$H$11*B23+Kernels!$H$12*B22+Kernels!$H$13*B21+Kernels!$H$14*B20+Kernels!$H$15*B19+Kernels!$H$16*B18+Kernels!$H$17*B17+Kernels!$H$18*B16+Kernels!$H$19*B15+Kernels!$H$20*B14+Kernels!$H$21*B13+Kernels!$H$22*B12+Kernels!$H$23*B11+Kernels!$H$24*B10+Kernels!$H$25*B9</f>
        <v/>
      </c>
      <c r="F32" s="11">
        <f>Kernels!$I$2*B32+Kernels!$I$3*B31+Kernels!$I$4*B30+Kernels!$I$5*B29+Kernels!$I$6*B28+Kernels!$I$7*B27+Kernels!$I$8*B26+Kernels!$I$9*B25+Kernels!$I$10*B24+Kernels!$I$11*B23+Kernels!$I$12*B22+Kernels!$I$13*B21+Kernels!$I$14*B20+Kernels!$I$15*B19+Kernels!$I$16*B18+Kernels!$I$17*B17+Kernels!$I$18*B16+Kernels!$I$19*B15+Kernels!$I$20*B14+Kernels!$I$21*B13+Kernels!$I$22*B12+Kernels!$I$23*B11+Kernels!$I$24*B10+Kernels!$I$25*B9</f>
        <v/>
      </c>
      <c r="G32" s="11">
        <f>Kernels!$J$2*B32+Kernels!$J$3*B31+Kernels!$J$4*B30+Kernels!$J$5*B29+Kernels!$J$6*B28+Kernels!$J$7*B27+Kernels!$J$8*B26+Kernels!$J$9*B25+Kernels!$J$10*B24+Kernels!$J$11*B23+Kernels!$J$12*B22+Kernels!$J$13*B21+Kernels!$J$14*B20+Kernels!$J$15*B19+Kernels!$J$16*B18+Kernels!$J$17*B17+Kernels!$J$18*B16+Kernels!$J$19*B15+Kernels!$J$20*B14+Kernels!$J$21*B13+Kernels!$J$22*B12+Kernels!$J$23*B11+Kernels!$J$24*B10+Kernels!$J$25*B9</f>
        <v/>
      </c>
    </row>
    <row r="33">
      <c r="A33" t="n">
        <v>25</v>
      </c>
      <c r="B33" s="5" t="n">
        <v>0</v>
      </c>
      <c r="C33" s="11">
        <f>B33+Inputs!$B$3*C32</f>
        <v/>
      </c>
      <c r="D33" s="11">
        <f>(1-Inputs!$B$3)*B33+Inputs!$B$3*D32</f>
        <v/>
      </c>
      <c r="E33" s="11">
        <f>Kernels!$H$2*B33+Kernels!$H$3*B32+Kernels!$H$4*B31+Kernels!$H$5*B30+Kernels!$H$6*B29+Kernels!$H$7*B28+Kernels!$H$8*B27+Kernels!$H$9*B26+Kernels!$H$10*B25+Kernels!$H$11*B24+Kernels!$H$12*B23+Kernels!$H$13*B22+Kernels!$H$14*B21+Kernels!$H$15*B20+Kernels!$H$16*B19+Kernels!$H$17*B18+Kernels!$H$18*B17+Kernels!$H$19*B16+Kernels!$H$20*B15+Kernels!$H$21*B14+Kernels!$H$22*B13+Kernels!$H$23*B12+Kernels!$H$24*B11+Kernels!$H$25*B10+Kernels!$H$26*B9</f>
        <v/>
      </c>
      <c r="F33" s="11">
        <f>Kernels!$I$2*B33+Kernels!$I$3*B32+Kernels!$I$4*B31+Kernels!$I$5*B30+Kernels!$I$6*B29+Kernels!$I$7*B28+Kernels!$I$8*B27+Kernels!$I$9*B26+Kernels!$I$10*B25+Kernels!$I$11*B24+Kernels!$I$12*B23+Kernels!$I$13*B22+Kernels!$I$14*B21+Kernels!$I$15*B20+Kernels!$I$16*B19+Kernels!$I$17*B18+Kernels!$I$18*B17+Kernels!$I$19*B16+Kernels!$I$20*B15+Kernels!$I$21*B14+Kernels!$I$22*B13+Kernels!$I$23*B12+Kernels!$I$24*B11+Kernels!$I$25*B10+Kernels!$I$26*B9</f>
        <v/>
      </c>
      <c r="G33" s="11">
        <f>Kernels!$J$2*B33+Kernels!$J$3*B32+Kernels!$J$4*B31+Kernels!$J$5*B30+Kernels!$J$6*B29+Kernels!$J$7*B28+Kernels!$J$8*B27+Kernels!$J$9*B26+Kernels!$J$10*B25+Kernels!$J$11*B24+Kernels!$J$12*B23+Kernels!$J$13*B22+Kernels!$J$14*B21+Kernels!$J$15*B20+Kernels!$J$16*B19+Kernels!$J$17*B18+Kernels!$J$18*B17+Kernels!$J$19*B16+Kernels!$J$20*B15+Kernels!$J$21*B14+Kernels!$J$22*B13+Kernels!$J$23*B12+Kernels!$J$24*B11+Kernels!$J$25*B10+Kernels!$J$26*B9</f>
        <v/>
      </c>
    </row>
    <row r="34">
      <c r="A34" t="n">
        <v>26</v>
      </c>
      <c r="B34" s="5" t="n">
        <v>0</v>
      </c>
      <c r="C34" s="11">
        <f>B34+Inputs!$B$3*C33</f>
        <v/>
      </c>
      <c r="D34" s="11">
        <f>(1-Inputs!$B$3)*B34+Inputs!$B$3*D33</f>
        <v/>
      </c>
      <c r="E34" s="11">
        <f>Kernels!$H$2*B34+Kernels!$H$3*B33+Kernels!$H$4*B32+Kernels!$H$5*B31+Kernels!$H$6*B30+Kernels!$H$7*B29+Kernels!$H$8*B28+Kernels!$H$9*B27+Kernels!$H$10*B26+Kernels!$H$11*B25+Kernels!$H$12*B24+Kernels!$H$13*B23+Kernels!$H$14*B22+Kernels!$H$15*B21+Kernels!$H$16*B20+Kernels!$H$17*B19+Kernels!$H$18*B18+Kernels!$H$19*B17+Kernels!$H$20*B16+Kernels!$H$21*B15+Kernels!$H$22*B14+Kernels!$H$23*B13+Kernels!$H$24*B12+Kernels!$H$25*B11+Kernels!$H$26*B10+Kernels!$H$27*B9</f>
        <v/>
      </c>
      <c r="F34" s="11">
        <f>Kernels!$I$2*B34+Kernels!$I$3*B33+Kernels!$I$4*B32+Kernels!$I$5*B31+Kernels!$I$6*B30+Kernels!$I$7*B29+Kernels!$I$8*B28+Kernels!$I$9*B27+Kernels!$I$10*B26+Kernels!$I$11*B25+Kernels!$I$12*B24+Kernels!$I$13*B23+Kernels!$I$14*B22+Kernels!$I$15*B21+Kernels!$I$16*B20+Kernels!$I$17*B19+Kernels!$I$18*B18+Kernels!$I$19*B17+Kernels!$I$20*B16+Kernels!$I$21*B15+Kernels!$I$22*B14+Kernels!$I$23*B13+Kernels!$I$24*B12+Kernels!$I$25*B11+Kernels!$I$26*B10+Kernels!$I$27*B9</f>
        <v/>
      </c>
      <c r="G34" s="11">
        <f>Kernels!$J$2*B34+Kernels!$J$3*B33+Kernels!$J$4*B32+Kernels!$J$5*B31+Kernels!$J$6*B30+Kernels!$J$7*B29+Kernels!$J$8*B28+Kernels!$J$9*B27+Kernels!$J$10*B26+Kernels!$J$11*B25+Kernels!$J$12*B24+Kernels!$J$13*B23+Kernels!$J$14*B22+Kernels!$J$15*B21+Kernels!$J$16*B20+Kernels!$J$17*B19+Kernels!$J$18*B18+Kernels!$J$19*B17+Kernels!$J$20*B16+Kernels!$J$21*B15+Kernels!$J$22*B14+Kernels!$J$23*B13+Kernels!$J$24*B12+Kernels!$J$25*B11+Kernels!$J$26*B10+Kernels!$J$27*B9</f>
        <v/>
      </c>
    </row>
    <row r="35">
      <c r="A35" t="n">
        <v>27</v>
      </c>
      <c r="B35" s="5" t="n">
        <v>0</v>
      </c>
      <c r="C35" s="11">
        <f>B35+Inputs!$B$3*C34</f>
        <v/>
      </c>
      <c r="D35" s="11">
        <f>(1-Inputs!$B$3)*B35+Inputs!$B$3*D34</f>
        <v/>
      </c>
      <c r="E35" s="11">
        <f>Kernels!$H$2*B35+Kernels!$H$3*B34+Kernels!$H$4*B33+Kernels!$H$5*B32+Kernels!$H$6*B31+Kernels!$H$7*B30+Kernels!$H$8*B29+Kernels!$H$9*B28+Kernels!$H$10*B27+Kernels!$H$11*B26+Kernels!$H$12*B25+Kernels!$H$13*B24+Kernels!$H$14*B23+Kernels!$H$15*B22+Kernels!$H$16*B21+Kernels!$H$17*B20+Kernels!$H$18*B19+Kernels!$H$19*B18+Kernels!$H$20*B17+Kernels!$H$21*B16+Kernels!$H$22*B15+Kernels!$H$23*B14+Kernels!$H$24*B13+Kernels!$H$25*B12+Kernels!$H$26*B11+Kernels!$H$27*B10+Kernels!$H$28*B9</f>
        <v/>
      </c>
      <c r="F35" s="11">
        <f>Kernels!$I$2*B35+Kernels!$I$3*B34+Kernels!$I$4*B33+Kernels!$I$5*B32+Kernels!$I$6*B31+Kernels!$I$7*B30+Kernels!$I$8*B29+Kernels!$I$9*B28+Kernels!$I$10*B27+Kernels!$I$11*B26+Kernels!$I$12*B25+Kernels!$I$13*B24+Kernels!$I$14*B23+Kernels!$I$15*B22+Kernels!$I$16*B21+Kernels!$I$17*B20+Kernels!$I$18*B19+Kernels!$I$19*B18+Kernels!$I$20*B17+Kernels!$I$21*B16+Kernels!$I$22*B15+Kernels!$I$23*B14+Kernels!$I$24*B13+Kernels!$I$25*B12+Kernels!$I$26*B11+Kernels!$I$27*B10+Kernels!$I$28*B9</f>
        <v/>
      </c>
      <c r="G35" s="11">
        <f>Kernels!$J$2*B35+Kernels!$J$3*B34+Kernels!$J$4*B33+Kernels!$J$5*B32+Kernels!$J$6*B31+Kernels!$J$7*B30+Kernels!$J$8*B29+Kernels!$J$9*B28+Kernels!$J$10*B27+Kernels!$J$11*B26+Kernels!$J$12*B25+Kernels!$J$13*B24+Kernels!$J$14*B23+Kernels!$J$15*B22+Kernels!$J$16*B21+Kernels!$J$17*B20+Kernels!$J$18*B19+Kernels!$J$19*B18+Kernels!$J$20*B17+Kernels!$J$21*B16+Kernels!$J$22*B15+Kernels!$J$23*B14+Kernels!$J$24*B13+Kernels!$J$25*B12+Kernels!$J$26*B11+Kernels!$J$27*B10+Kernels!$J$28*B9</f>
        <v/>
      </c>
    </row>
    <row r="36">
      <c r="A36" t="n">
        <v>28</v>
      </c>
      <c r="B36" s="5" t="n">
        <v>0</v>
      </c>
      <c r="C36" s="11">
        <f>B36+Inputs!$B$3*C35</f>
        <v/>
      </c>
      <c r="D36" s="11">
        <f>(1-Inputs!$B$3)*B36+Inputs!$B$3*D35</f>
        <v/>
      </c>
      <c r="E36" s="11">
        <f>Kernels!$H$2*B36+Kernels!$H$3*B35+Kernels!$H$4*B34+Kernels!$H$5*B33+Kernels!$H$6*B32+Kernels!$H$7*B31+Kernels!$H$8*B30+Kernels!$H$9*B29+Kernels!$H$10*B28+Kernels!$H$11*B27+Kernels!$H$12*B26+Kernels!$H$13*B25+Kernels!$H$14*B24+Kernels!$H$15*B23+Kernels!$H$16*B22+Kernels!$H$17*B21+Kernels!$H$18*B20+Kernels!$H$19*B19+Kernels!$H$20*B18+Kernels!$H$21*B17+Kernels!$H$22*B16+Kernels!$H$23*B15+Kernels!$H$24*B14+Kernels!$H$25*B13+Kernels!$H$26*B12+Kernels!$H$27*B11+Kernels!$H$28*B10+Kernels!$H$29*B9</f>
        <v/>
      </c>
      <c r="F36" s="11">
        <f>Kernels!$I$2*B36+Kernels!$I$3*B35+Kernels!$I$4*B34+Kernels!$I$5*B33+Kernels!$I$6*B32+Kernels!$I$7*B31+Kernels!$I$8*B30+Kernels!$I$9*B29+Kernels!$I$10*B28+Kernels!$I$11*B27+Kernels!$I$12*B26+Kernels!$I$13*B25+Kernels!$I$14*B24+Kernels!$I$15*B23+Kernels!$I$16*B22+Kernels!$I$17*B21+Kernels!$I$18*B20+Kernels!$I$19*B19+Kernels!$I$20*B18+Kernels!$I$21*B17+Kernels!$I$22*B16+Kernels!$I$23*B15+Kernels!$I$24*B14+Kernels!$I$25*B13+Kernels!$I$26*B12+Kernels!$I$27*B11+Kernels!$I$28*B10+Kernels!$I$29*B9</f>
        <v/>
      </c>
      <c r="G36" s="11">
        <f>Kernels!$J$2*B36+Kernels!$J$3*B35+Kernels!$J$4*B34+Kernels!$J$5*B33+Kernels!$J$6*B32+Kernels!$J$7*B31+Kernels!$J$8*B30+Kernels!$J$9*B29+Kernels!$J$10*B28+Kernels!$J$11*B27+Kernels!$J$12*B26+Kernels!$J$13*B25+Kernels!$J$14*B24+Kernels!$J$15*B23+Kernels!$J$16*B22+Kernels!$J$17*B21+Kernels!$J$18*B20+Kernels!$J$19*B19+Kernels!$J$20*B18+Kernels!$J$21*B17+Kernels!$J$22*B16+Kernels!$J$23*B15+Kernels!$J$24*B14+Kernels!$J$25*B13+Kernels!$J$26*B12+Kernels!$J$27*B11+Kernels!$J$28*B10+Kernels!$J$29*B9</f>
        <v/>
      </c>
    </row>
    <row r="37">
      <c r="A37" t="n">
        <v>29</v>
      </c>
      <c r="B37" s="5" t="n">
        <v>0</v>
      </c>
      <c r="C37" s="11">
        <f>B37+Inputs!$B$3*C36</f>
        <v/>
      </c>
      <c r="D37" s="11">
        <f>(1-Inputs!$B$3)*B37+Inputs!$B$3*D36</f>
        <v/>
      </c>
      <c r="E37" s="11">
        <f>Kernels!$H$2*B37+Kernels!$H$3*B36+Kernels!$H$4*B35+Kernels!$H$5*B34+Kernels!$H$6*B33+Kernels!$H$7*B32+Kernels!$H$8*B31+Kernels!$H$9*B30+Kernels!$H$10*B29+Kernels!$H$11*B28+Kernels!$H$12*B27+Kernels!$H$13*B26+Kernels!$H$14*B25+Kernels!$H$15*B24+Kernels!$H$16*B23+Kernels!$H$17*B22+Kernels!$H$18*B21+Kernels!$H$19*B20+Kernels!$H$20*B19+Kernels!$H$21*B18+Kernels!$H$22*B17+Kernels!$H$23*B16+Kernels!$H$24*B15+Kernels!$H$25*B14+Kernels!$H$26*B13+Kernels!$H$27*B12+Kernels!$H$28*B11+Kernels!$H$29*B10+Kernels!$H$30*B9</f>
        <v/>
      </c>
      <c r="F37" s="11">
        <f>Kernels!$I$2*B37+Kernels!$I$3*B36+Kernels!$I$4*B35+Kernels!$I$5*B34+Kernels!$I$6*B33+Kernels!$I$7*B32+Kernels!$I$8*B31+Kernels!$I$9*B30+Kernels!$I$10*B29+Kernels!$I$11*B28+Kernels!$I$12*B27+Kernels!$I$13*B26+Kernels!$I$14*B25+Kernels!$I$15*B24+Kernels!$I$16*B23+Kernels!$I$17*B22+Kernels!$I$18*B21+Kernels!$I$19*B20+Kernels!$I$20*B19+Kernels!$I$21*B18+Kernels!$I$22*B17+Kernels!$I$23*B16+Kernels!$I$24*B15+Kernels!$I$25*B14+Kernels!$I$26*B13+Kernels!$I$27*B12+Kernels!$I$28*B11+Kernels!$I$29*B10+Kernels!$I$30*B9</f>
        <v/>
      </c>
      <c r="G37" s="11">
        <f>Kernels!$J$2*B37+Kernels!$J$3*B36+Kernels!$J$4*B35+Kernels!$J$5*B34+Kernels!$J$6*B33+Kernels!$J$7*B32+Kernels!$J$8*B31+Kernels!$J$9*B30+Kernels!$J$10*B29+Kernels!$J$11*B28+Kernels!$J$12*B27+Kernels!$J$13*B26+Kernels!$J$14*B25+Kernels!$J$15*B24+Kernels!$J$16*B23+Kernels!$J$17*B22+Kernels!$J$18*B21+Kernels!$J$19*B20+Kernels!$J$20*B19+Kernels!$J$21*B18+Kernels!$J$22*B17+Kernels!$J$23*B16+Kernels!$J$24*B15+Kernels!$J$25*B14+Kernels!$J$26*B13+Kernels!$J$27*B12+Kernels!$J$28*B11+Kernels!$J$29*B10+Kernels!$J$30*B9</f>
        <v/>
      </c>
    </row>
    <row r="38">
      <c r="A38" t="n">
        <v>30</v>
      </c>
      <c r="B38" s="5" t="n">
        <v>0</v>
      </c>
      <c r="C38" s="11">
        <f>B38+Inputs!$B$3*C37</f>
        <v/>
      </c>
      <c r="D38" s="11">
        <f>(1-Inputs!$B$3)*B38+Inputs!$B$3*D37</f>
        <v/>
      </c>
      <c r="E38" s="11">
        <f>Kernels!$H$2*B38+Kernels!$H$3*B37+Kernels!$H$4*B36+Kernels!$H$5*B35+Kernels!$H$6*B34+Kernels!$H$7*B33+Kernels!$H$8*B32+Kernels!$H$9*B31+Kernels!$H$10*B30+Kernels!$H$11*B29+Kernels!$H$12*B28+Kernels!$H$13*B27+Kernels!$H$14*B26+Kernels!$H$15*B25+Kernels!$H$16*B24+Kernels!$H$17*B23+Kernels!$H$18*B22+Kernels!$H$19*B21+Kernels!$H$20*B20+Kernels!$H$21*B19+Kernels!$H$22*B18+Kernels!$H$23*B17+Kernels!$H$24*B16+Kernels!$H$25*B15+Kernels!$H$26*B14+Kernels!$H$27*B13+Kernels!$H$28*B12+Kernels!$H$29*B11+Kernels!$H$30*B10+Kernels!$H$31*B9</f>
        <v/>
      </c>
      <c r="F38" s="11">
        <f>Kernels!$I$2*B38+Kernels!$I$3*B37+Kernels!$I$4*B36+Kernels!$I$5*B35+Kernels!$I$6*B34+Kernels!$I$7*B33+Kernels!$I$8*B32+Kernels!$I$9*B31+Kernels!$I$10*B30+Kernels!$I$11*B29+Kernels!$I$12*B28+Kernels!$I$13*B27+Kernels!$I$14*B26+Kernels!$I$15*B25+Kernels!$I$16*B24+Kernels!$I$17*B23+Kernels!$I$18*B22+Kernels!$I$19*B21+Kernels!$I$20*B20+Kernels!$I$21*B19+Kernels!$I$22*B18+Kernels!$I$23*B17+Kernels!$I$24*B16+Kernels!$I$25*B15+Kernels!$I$26*B14+Kernels!$I$27*B13+Kernels!$I$28*B12+Kernels!$I$29*B11+Kernels!$I$30*B10+Kernels!$I$31*B9</f>
        <v/>
      </c>
      <c r="G38" s="11">
        <f>Kernels!$J$2*B38+Kernels!$J$3*B37+Kernels!$J$4*B36+Kernels!$J$5*B35+Kernels!$J$6*B34+Kernels!$J$7*B33+Kernels!$J$8*B32+Kernels!$J$9*B31+Kernels!$J$10*B30+Kernels!$J$11*B29+Kernels!$J$12*B28+Kernels!$J$13*B27+Kernels!$J$14*B26+Kernels!$J$15*B25+Kernels!$J$16*B24+Kernels!$J$17*B23+Kernels!$J$18*B22+Kernels!$J$19*B21+Kernels!$J$20*B20+Kernels!$J$21*B19+Kernels!$J$22*B18+Kernels!$J$23*B17+Kernels!$J$24*B16+Kernels!$J$25*B15+Kernels!$J$26*B14+Kernels!$J$27*B13+Kernels!$J$28*B12+Kernels!$J$29*B11+Kernels!$J$30*B10+Kernels!$J$31*B9</f>
        <v/>
      </c>
    </row>
    <row r="39">
      <c r="A39" t="n">
        <v>31</v>
      </c>
      <c r="B39" s="5" t="n">
        <v>0</v>
      </c>
      <c r="C39" s="11">
        <f>B39+Inputs!$B$3*C38</f>
        <v/>
      </c>
      <c r="D39" s="11">
        <f>(1-Inputs!$B$3)*B39+Inputs!$B$3*D38</f>
        <v/>
      </c>
      <c r="E39" s="11">
        <f>Kernels!$H$2*B39+Kernels!$H$3*B38+Kernels!$H$4*B37+Kernels!$H$5*B36+Kernels!$H$6*B35+Kernels!$H$7*B34+Kernels!$H$8*B33+Kernels!$H$9*B32+Kernels!$H$10*B31+Kernels!$H$11*B30+Kernels!$H$12*B29+Kernels!$H$13*B28+Kernels!$H$14*B27+Kernels!$H$15*B26+Kernels!$H$16*B25+Kernels!$H$17*B24+Kernels!$H$18*B23+Kernels!$H$19*B22+Kernels!$H$20*B21+Kernels!$H$21*B20+Kernels!$H$22*B19+Kernels!$H$23*B18+Kernels!$H$24*B17+Kernels!$H$25*B16+Kernels!$H$26*B15+Kernels!$H$27*B14+Kernels!$H$28*B13+Kernels!$H$29*B12+Kernels!$H$30*B11+Kernels!$H$31*B10+Kernels!$H$32*B9</f>
        <v/>
      </c>
      <c r="F39" s="11">
        <f>Kernels!$I$2*B39+Kernels!$I$3*B38+Kernels!$I$4*B37+Kernels!$I$5*B36+Kernels!$I$6*B35+Kernels!$I$7*B34+Kernels!$I$8*B33+Kernels!$I$9*B32+Kernels!$I$10*B31+Kernels!$I$11*B30+Kernels!$I$12*B29+Kernels!$I$13*B28+Kernels!$I$14*B27+Kernels!$I$15*B26+Kernels!$I$16*B25+Kernels!$I$17*B24+Kernels!$I$18*B23+Kernels!$I$19*B22+Kernels!$I$20*B21+Kernels!$I$21*B20+Kernels!$I$22*B19+Kernels!$I$23*B18+Kernels!$I$24*B17+Kernels!$I$25*B16+Kernels!$I$26*B15+Kernels!$I$27*B14+Kernels!$I$28*B13+Kernels!$I$29*B12+Kernels!$I$30*B11+Kernels!$I$31*B10+Kernels!$I$32*B9</f>
        <v/>
      </c>
      <c r="G39" s="11">
        <f>Kernels!$J$2*B39+Kernels!$J$3*B38+Kernels!$J$4*B37+Kernels!$J$5*B36+Kernels!$J$6*B35+Kernels!$J$7*B34+Kernels!$J$8*B33+Kernels!$J$9*B32+Kernels!$J$10*B31+Kernels!$J$11*B30+Kernels!$J$12*B29+Kernels!$J$13*B28+Kernels!$J$14*B27+Kernels!$J$15*B26+Kernels!$J$16*B25+Kernels!$J$17*B24+Kernels!$J$18*B23+Kernels!$J$19*B22+Kernels!$J$20*B21+Kernels!$J$21*B20+Kernels!$J$22*B19+Kernels!$J$23*B18+Kernels!$J$24*B17+Kernels!$J$25*B16+Kernels!$J$26*B15+Kernels!$J$27*B14+Kernels!$J$28*B13+Kernels!$J$29*B12+Kernels!$J$30*B11+Kernels!$J$31*B10+Kernels!$J$32*B9</f>
        <v/>
      </c>
    </row>
    <row r="40">
      <c r="A40" t="n">
        <v>32</v>
      </c>
      <c r="B40" s="5" t="n">
        <v>0</v>
      </c>
      <c r="C40" s="11">
        <f>B40+Inputs!$B$3*C39</f>
        <v/>
      </c>
      <c r="D40" s="11">
        <f>(1-Inputs!$B$3)*B40+Inputs!$B$3*D39</f>
        <v/>
      </c>
      <c r="E40" s="11">
        <f>Kernels!$H$2*B40+Kernels!$H$3*B39+Kernels!$H$4*B38+Kernels!$H$5*B37+Kernels!$H$6*B36+Kernels!$H$7*B35+Kernels!$H$8*B34+Kernels!$H$9*B33+Kernels!$H$10*B32+Kernels!$H$11*B31+Kernels!$H$12*B30+Kernels!$H$13*B29+Kernels!$H$14*B28+Kernels!$H$15*B27+Kernels!$H$16*B26+Kernels!$H$17*B25+Kernels!$H$18*B24+Kernels!$H$19*B23+Kernels!$H$20*B22+Kernels!$H$21*B21+Kernels!$H$22*B20+Kernels!$H$23*B19+Kernels!$H$24*B18+Kernels!$H$25*B17+Kernels!$H$26*B16+Kernels!$H$27*B15+Kernels!$H$28*B14+Kernels!$H$29*B13+Kernels!$H$30*B12+Kernels!$H$31*B11+Kernels!$H$32*B10+Kernels!$H$33*B9</f>
        <v/>
      </c>
      <c r="F40" s="11">
        <f>Kernels!$I$2*B40+Kernels!$I$3*B39+Kernels!$I$4*B38+Kernels!$I$5*B37+Kernels!$I$6*B36+Kernels!$I$7*B35+Kernels!$I$8*B34+Kernels!$I$9*B33+Kernels!$I$10*B32+Kernels!$I$11*B31+Kernels!$I$12*B30+Kernels!$I$13*B29+Kernels!$I$14*B28+Kernels!$I$15*B27+Kernels!$I$16*B26+Kernels!$I$17*B25+Kernels!$I$18*B24+Kernels!$I$19*B23+Kernels!$I$20*B22+Kernels!$I$21*B21+Kernels!$I$22*B20+Kernels!$I$23*B19+Kernels!$I$24*B18+Kernels!$I$25*B17+Kernels!$I$26*B16+Kernels!$I$27*B15+Kernels!$I$28*B14+Kernels!$I$29*B13+Kernels!$I$30*B12+Kernels!$I$31*B11+Kernels!$I$32*B10+Kernels!$I$33*B9</f>
        <v/>
      </c>
      <c r="G40" s="11">
        <f>Kernels!$J$2*B40+Kernels!$J$3*B39+Kernels!$J$4*B38+Kernels!$J$5*B37+Kernels!$J$6*B36+Kernels!$J$7*B35+Kernels!$J$8*B34+Kernels!$J$9*B33+Kernels!$J$10*B32+Kernels!$J$11*B31+Kernels!$J$12*B30+Kernels!$J$13*B29+Kernels!$J$14*B28+Kernels!$J$15*B27+Kernels!$J$16*B26+Kernels!$J$17*B25+Kernels!$J$18*B24+Kernels!$J$19*B23+Kernels!$J$20*B22+Kernels!$J$21*B21+Kernels!$J$22*B20+Kernels!$J$23*B19+Kernels!$J$24*B18+Kernels!$J$25*B17+Kernels!$J$26*B16+Kernels!$J$27*B15+Kernels!$J$28*B14+Kernels!$J$29*B13+Kernels!$J$30*B12+Kernels!$J$31*B11+Kernels!$J$32*B10+Kernels!$J$33*B9</f>
        <v/>
      </c>
    </row>
    <row r="41">
      <c r="A41" t="n">
        <v>33</v>
      </c>
      <c r="B41" s="5" t="n">
        <v>0</v>
      </c>
      <c r="C41" s="11">
        <f>B41+Inputs!$B$3*C40</f>
        <v/>
      </c>
      <c r="D41" s="11">
        <f>(1-Inputs!$B$3)*B41+Inputs!$B$3*D40</f>
        <v/>
      </c>
      <c r="E41" s="11">
        <f>Kernels!$H$2*B41+Kernels!$H$3*B40+Kernels!$H$4*B39+Kernels!$H$5*B38+Kernels!$H$6*B37+Kernels!$H$7*B36+Kernels!$H$8*B35+Kernels!$H$9*B34+Kernels!$H$10*B33+Kernels!$H$11*B32+Kernels!$H$12*B31+Kernels!$H$13*B30+Kernels!$H$14*B29+Kernels!$H$15*B28+Kernels!$H$16*B27+Kernels!$H$17*B26+Kernels!$H$18*B25+Kernels!$H$19*B24+Kernels!$H$20*B23+Kernels!$H$21*B22+Kernels!$H$22*B21+Kernels!$H$23*B20+Kernels!$H$24*B19+Kernels!$H$25*B18+Kernels!$H$26*B17+Kernels!$H$27*B16+Kernels!$H$28*B15+Kernels!$H$29*B14+Kernels!$H$30*B13+Kernels!$H$31*B12+Kernels!$H$32*B11+Kernels!$H$33*B10+Kernels!$H$34*B9</f>
        <v/>
      </c>
      <c r="F41" s="11">
        <f>Kernels!$I$2*B41+Kernels!$I$3*B40+Kernels!$I$4*B39+Kernels!$I$5*B38+Kernels!$I$6*B37+Kernels!$I$7*B36+Kernels!$I$8*B35+Kernels!$I$9*B34+Kernels!$I$10*B33+Kernels!$I$11*B32+Kernels!$I$12*B31+Kernels!$I$13*B30+Kernels!$I$14*B29+Kernels!$I$15*B28+Kernels!$I$16*B27+Kernels!$I$17*B26+Kernels!$I$18*B25+Kernels!$I$19*B24+Kernels!$I$20*B23+Kernels!$I$21*B22+Kernels!$I$22*B21+Kernels!$I$23*B20+Kernels!$I$24*B19+Kernels!$I$25*B18+Kernels!$I$26*B17+Kernels!$I$27*B16+Kernels!$I$28*B15+Kernels!$I$29*B14+Kernels!$I$30*B13+Kernels!$I$31*B12+Kernels!$I$32*B11+Kernels!$I$33*B10+Kernels!$I$34*B9</f>
        <v/>
      </c>
      <c r="G41" s="11">
        <f>Kernels!$J$2*B41+Kernels!$J$3*B40+Kernels!$J$4*B39+Kernels!$J$5*B38+Kernels!$J$6*B37+Kernels!$J$7*B36+Kernels!$J$8*B35+Kernels!$J$9*B34+Kernels!$J$10*B33+Kernels!$J$11*B32+Kernels!$J$12*B31+Kernels!$J$13*B30+Kernels!$J$14*B29+Kernels!$J$15*B28+Kernels!$J$16*B27+Kernels!$J$17*B26+Kernels!$J$18*B25+Kernels!$J$19*B24+Kernels!$J$20*B23+Kernels!$J$21*B22+Kernels!$J$22*B21+Kernels!$J$23*B20+Kernels!$J$24*B19+Kernels!$J$25*B18+Kernels!$J$26*B17+Kernels!$J$27*B16+Kernels!$J$28*B15+Kernels!$J$29*B14+Kernels!$J$30*B13+Kernels!$J$31*B12+Kernels!$J$32*B11+Kernels!$J$33*B10+Kernels!$J$34*B9</f>
        <v/>
      </c>
    </row>
    <row r="42">
      <c r="A42" t="n">
        <v>34</v>
      </c>
      <c r="B42" s="5" t="n">
        <v>0</v>
      </c>
      <c r="C42" s="11">
        <f>B42+Inputs!$B$3*C41</f>
        <v/>
      </c>
      <c r="D42" s="11">
        <f>(1-Inputs!$B$3)*B42+Inputs!$B$3*D41</f>
        <v/>
      </c>
      <c r="E42" s="11">
        <f>Kernels!$H$2*B42+Kernels!$H$3*B41+Kernels!$H$4*B40+Kernels!$H$5*B39+Kernels!$H$6*B38+Kernels!$H$7*B37+Kernels!$H$8*B36+Kernels!$H$9*B35+Kernels!$H$10*B34+Kernels!$H$11*B33+Kernels!$H$12*B32+Kernels!$H$13*B31+Kernels!$H$14*B30+Kernels!$H$15*B29+Kernels!$H$16*B28+Kernels!$H$17*B27+Kernels!$H$18*B26+Kernels!$H$19*B25+Kernels!$H$20*B24+Kernels!$H$21*B23+Kernels!$H$22*B22+Kernels!$H$23*B21+Kernels!$H$24*B20+Kernels!$H$25*B19+Kernels!$H$26*B18+Kernels!$H$27*B17+Kernels!$H$28*B16+Kernels!$H$29*B15+Kernels!$H$30*B14+Kernels!$H$31*B13+Kernels!$H$32*B12+Kernels!$H$33*B11+Kernels!$H$34*B10+Kernels!$H$35*B9</f>
        <v/>
      </c>
      <c r="F42" s="11">
        <f>Kernels!$I$2*B42+Kernels!$I$3*B41+Kernels!$I$4*B40+Kernels!$I$5*B39+Kernels!$I$6*B38+Kernels!$I$7*B37+Kernels!$I$8*B36+Kernels!$I$9*B35+Kernels!$I$10*B34+Kernels!$I$11*B33+Kernels!$I$12*B32+Kernels!$I$13*B31+Kernels!$I$14*B30+Kernels!$I$15*B29+Kernels!$I$16*B28+Kernels!$I$17*B27+Kernels!$I$18*B26+Kernels!$I$19*B25+Kernels!$I$20*B24+Kernels!$I$21*B23+Kernels!$I$22*B22+Kernels!$I$23*B21+Kernels!$I$24*B20+Kernels!$I$25*B19+Kernels!$I$26*B18+Kernels!$I$27*B17+Kernels!$I$28*B16+Kernels!$I$29*B15+Kernels!$I$30*B14+Kernels!$I$31*B13+Kernels!$I$32*B12+Kernels!$I$33*B11+Kernels!$I$34*B10+Kernels!$I$35*B9</f>
        <v/>
      </c>
      <c r="G42" s="11">
        <f>Kernels!$J$2*B42+Kernels!$J$3*B41+Kernels!$J$4*B40+Kernels!$J$5*B39+Kernels!$J$6*B38+Kernels!$J$7*B37+Kernels!$J$8*B36+Kernels!$J$9*B35+Kernels!$J$10*B34+Kernels!$J$11*B33+Kernels!$J$12*B32+Kernels!$J$13*B31+Kernels!$J$14*B30+Kernels!$J$15*B29+Kernels!$J$16*B28+Kernels!$J$17*B27+Kernels!$J$18*B26+Kernels!$J$19*B25+Kernels!$J$20*B24+Kernels!$J$21*B23+Kernels!$J$22*B22+Kernels!$J$23*B21+Kernels!$J$24*B20+Kernels!$J$25*B19+Kernels!$J$26*B18+Kernels!$J$27*B17+Kernels!$J$28*B16+Kernels!$J$29*B15+Kernels!$J$30*B14+Kernels!$J$31*B13+Kernels!$J$32*B12+Kernels!$J$33*B11+Kernels!$J$34*B10+Kernels!$J$35*B9</f>
        <v/>
      </c>
    </row>
    <row r="43">
      <c r="A43" t="n">
        <v>35</v>
      </c>
      <c r="B43" s="5" t="n">
        <v>0</v>
      </c>
      <c r="C43" s="11">
        <f>B43+Inputs!$B$3*C42</f>
        <v/>
      </c>
      <c r="D43" s="11">
        <f>(1-Inputs!$B$3)*B43+Inputs!$B$3*D42</f>
        <v/>
      </c>
      <c r="E43" s="11">
        <f>Kernels!$H$2*B43+Kernels!$H$3*B42+Kernels!$H$4*B41+Kernels!$H$5*B40+Kernels!$H$6*B39+Kernels!$H$7*B38+Kernels!$H$8*B37+Kernels!$H$9*B36+Kernels!$H$10*B35+Kernels!$H$11*B34+Kernels!$H$12*B33+Kernels!$H$13*B32+Kernels!$H$14*B31+Kernels!$H$15*B30+Kernels!$H$16*B29+Kernels!$H$17*B28+Kernels!$H$18*B27+Kernels!$H$19*B26+Kernels!$H$20*B25+Kernels!$H$21*B24+Kernels!$H$22*B23+Kernels!$H$23*B22+Kernels!$H$24*B21+Kernels!$H$25*B20+Kernels!$H$26*B19+Kernels!$H$27*B18+Kernels!$H$28*B17+Kernels!$H$29*B16+Kernels!$H$30*B15+Kernels!$H$31*B14+Kernels!$H$32*B13+Kernels!$H$33*B12+Kernels!$H$34*B11+Kernels!$H$35*B10+Kernels!$H$36*B9</f>
        <v/>
      </c>
      <c r="F43" s="11">
        <f>Kernels!$I$2*B43+Kernels!$I$3*B42+Kernels!$I$4*B41+Kernels!$I$5*B40+Kernels!$I$6*B39+Kernels!$I$7*B38+Kernels!$I$8*B37+Kernels!$I$9*B36+Kernels!$I$10*B35+Kernels!$I$11*B34+Kernels!$I$12*B33+Kernels!$I$13*B32+Kernels!$I$14*B31+Kernels!$I$15*B30+Kernels!$I$16*B29+Kernels!$I$17*B28+Kernels!$I$18*B27+Kernels!$I$19*B26+Kernels!$I$20*B25+Kernels!$I$21*B24+Kernels!$I$22*B23+Kernels!$I$23*B22+Kernels!$I$24*B21+Kernels!$I$25*B20+Kernels!$I$26*B19+Kernels!$I$27*B18+Kernels!$I$28*B17+Kernels!$I$29*B16+Kernels!$I$30*B15+Kernels!$I$31*B14+Kernels!$I$32*B13+Kernels!$I$33*B12+Kernels!$I$34*B11+Kernels!$I$35*B10+Kernels!$I$36*B9</f>
        <v/>
      </c>
      <c r="G43" s="11">
        <f>Kernels!$J$2*B43+Kernels!$J$3*B42+Kernels!$J$4*B41+Kernels!$J$5*B40+Kernels!$J$6*B39+Kernels!$J$7*B38+Kernels!$J$8*B37+Kernels!$J$9*B36+Kernels!$J$10*B35+Kernels!$J$11*B34+Kernels!$J$12*B33+Kernels!$J$13*B32+Kernels!$J$14*B31+Kernels!$J$15*B30+Kernels!$J$16*B29+Kernels!$J$17*B28+Kernels!$J$18*B27+Kernels!$J$19*B26+Kernels!$J$20*B25+Kernels!$J$21*B24+Kernels!$J$22*B23+Kernels!$J$23*B22+Kernels!$J$24*B21+Kernels!$J$25*B20+Kernels!$J$26*B19+Kernels!$J$27*B18+Kernels!$J$28*B17+Kernels!$J$29*B16+Kernels!$J$30*B15+Kernels!$J$31*B14+Kernels!$J$32*B13+Kernels!$J$33*B12+Kernels!$J$34*B11+Kernels!$J$35*B10+Kernels!$J$36*B9</f>
        <v/>
      </c>
    </row>
    <row r="44">
      <c r="A44" t="n">
        <v>36</v>
      </c>
      <c r="B44" s="5" t="n">
        <v>0</v>
      </c>
      <c r="C44" s="11">
        <f>B44+Inputs!$B$3*C43</f>
        <v/>
      </c>
      <c r="D44" s="11">
        <f>(1-Inputs!$B$3)*B44+Inputs!$B$3*D43</f>
        <v/>
      </c>
      <c r="E44" s="11">
        <f>Kernels!$H$2*B44+Kernels!$H$3*B43+Kernels!$H$4*B42+Kernels!$H$5*B41+Kernels!$H$6*B40+Kernels!$H$7*B39+Kernels!$H$8*B38+Kernels!$H$9*B37+Kernels!$H$10*B36+Kernels!$H$11*B35+Kernels!$H$12*B34+Kernels!$H$13*B33+Kernels!$H$14*B32+Kernels!$H$15*B31+Kernels!$H$16*B30+Kernels!$H$17*B29+Kernels!$H$18*B28+Kernels!$H$19*B27+Kernels!$H$20*B26+Kernels!$H$21*B25+Kernels!$H$22*B24+Kernels!$H$23*B23+Kernels!$H$24*B22+Kernels!$H$25*B21+Kernels!$H$26*B20+Kernels!$H$27*B19+Kernels!$H$28*B18+Kernels!$H$29*B17+Kernels!$H$30*B16+Kernels!$H$31*B15+Kernels!$H$32*B14+Kernels!$H$33*B13+Kernels!$H$34*B12+Kernels!$H$35*B11+Kernels!$H$36*B10+Kernels!$H$37*B9</f>
        <v/>
      </c>
      <c r="F44" s="11">
        <f>Kernels!$I$2*B44+Kernels!$I$3*B43+Kernels!$I$4*B42+Kernels!$I$5*B41+Kernels!$I$6*B40+Kernels!$I$7*B39+Kernels!$I$8*B38+Kernels!$I$9*B37+Kernels!$I$10*B36+Kernels!$I$11*B35+Kernels!$I$12*B34+Kernels!$I$13*B33+Kernels!$I$14*B32+Kernels!$I$15*B31+Kernels!$I$16*B30+Kernels!$I$17*B29+Kernels!$I$18*B28+Kernels!$I$19*B27+Kernels!$I$20*B26+Kernels!$I$21*B25+Kernels!$I$22*B24+Kernels!$I$23*B23+Kernels!$I$24*B22+Kernels!$I$25*B21+Kernels!$I$26*B20+Kernels!$I$27*B19+Kernels!$I$28*B18+Kernels!$I$29*B17+Kernels!$I$30*B16+Kernels!$I$31*B15+Kernels!$I$32*B14+Kernels!$I$33*B13+Kernels!$I$34*B12+Kernels!$I$35*B11+Kernels!$I$36*B10+Kernels!$I$37*B9</f>
        <v/>
      </c>
      <c r="G44" s="11">
        <f>Kernels!$J$2*B44+Kernels!$J$3*B43+Kernels!$J$4*B42+Kernels!$J$5*B41+Kernels!$J$6*B40+Kernels!$J$7*B39+Kernels!$J$8*B38+Kernels!$J$9*B37+Kernels!$J$10*B36+Kernels!$J$11*B35+Kernels!$J$12*B34+Kernels!$J$13*B33+Kernels!$J$14*B32+Kernels!$J$15*B31+Kernels!$J$16*B30+Kernels!$J$17*B29+Kernels!$J$18*B28+Kernels!$J$19*B27+Kernels!$J$20*B26+Kernels!$J$21*B25+Kernels!$J$22*B24+Kernels!$J$23*B23+Kernels!$J$24*B22+Kernels!$J$25*B21+Kernels!$J$26*B20+Kernels!$J$27*B19+Kernels!$J$28*B18+Kernels!$J$29*B17+Kernels!$J$30*B16+Kernels!$J$31*B15+Kernels!$J$32*B14+Kernels!$J$33*B13+Kernels!$J$34*B12+Kernels!$J$35*B11+Kernels!$J$36*B10+Kernels!$J$37*B9</f>
        <v/>
      </c>
    </row>
    <row r="45">
      <c r="A45" t="n">
        <v>37</v>
      </c>
      <c r="B45" s="5" t="n">
        <v>0</v>
      </c>
      <c r="C45" s="11">
        <f>B45+Inputs!$B$3*C44</f>
        <v/>
      </c>
      <c r="D45" s="11">
        <f>(1-Inputs!$B$3)*B45+Inputs!$B$3*D44</f>
        <v/>
      </c>
      <c r="E45" s="11">
        <f>Kernels!$H$2*B45+Kernels!$H$3*B44+Kernels!$H$4*B43+Kernels!$H$5*B42+Kernels!$H$6*B41+Kernels!$H$7*B40+Kernels!$H$8*B39+Kernels!$H$9*B38+Kernels!$H$10*B37+Kernels!$H$11*B36+Kernels!$H$12*B35+Kernels!$H$13*B34+Kernels!$H$14*B33+Kernels!$H$15*B32+Kernels!$H$16*B31+Kernels!$H$17*B30+Kernels!$H$18*B29+Kernels!$H$19*B28+Kernels!$H$20*B27+Kernels!$H$21*B26+Kernels!$H$22*B25+Kernels!$H$23*B24+Kernels!$H$24*B23+Kernels!$H$25*B22+Kernels!$H$26*B21+Kernels!$H$27*B20+Kernels!$H$28*B19+Kernels!$H$29*B18+Kernels!$H$30*B17+Kernels!$H$31*B16+Kernels!$H$32*B15+Kernels!$H$33*B14+Kernels!$H$34*B13+Kernels!$H$35*B12+Kernels!$H$36*B11+Kernels!$H$37*B10+Kernels!$H$38*B9</f>
        <v/>
      </c>
      <c r="F45" s="11">
        <f>Kernels!$I$2*B45+Kernels!$I$3*B44+Kernels!$I$4*B43+Kernels!$I$5*B42+Kernels!$I$6*B41+Kernels!$I$7*B40+Kernels!$I$8*B39+Kernels!$I$9*B38+Kernels!$I$10*B37+Kernels!$I$11*B36+Kernels!$I$12*B35+Kernels!$I$13*B34+Kernels!$I$14*B33+Kernels!$I$15*B32+Kernels!$I$16*B31+Kernels!$I$17*B30+Kernels!$I$18*B29+Kernels!$I$19*B28+Kernels!$I$20*B27+Kernels!$I$21*B26+Kernels!$I$22*B25+Kernels!$I$23*B24+Kernels!$I$24*B23+Kernels!$I$25*B22+Kernels!$I$26*B21+Kernels!$I$27*B20+Kernels!$I$28*B19+Kernels!$I$29*B18+Kernels!$I$30*B17+Kernels!$I$31*B16+Kernels!$I$32*B15+Kernels!$I$33*B14+Kernels!$I$34*B13+Kernels!$I$35*B12+Kernels!$I$36*B11+Kernels!$I$37*B10+Kernels!$I$38*B9</f>
        <v/>
      </c>
      <c r="G45" s="11">
        <f>Kernels!$J$2*B45+Kernels!$J$3*B44+Kernels!$J$4*B43+Kernels!$J$5*B42+Kernels!$J$6*B41+Kernels!$J$7*B40+Kernels!$J$8*B39+Kernels!$J$9*B38+Kernels!$J$10*B37+Kernels!$J$11*B36+Kernels!$J$12*B35+Kernels!$J$13*B34+Kernels!$J$14*B33+Kernels!$J$15*B32+Kernels!$J$16*B31+Kernels!$J$17*B30+Kernels!$J$18*B29+Kernels!$J$19*B28+Kernels!$J$20*B27+Kernels!$J$21*B26+Kernels!$J$22*B25+Kernels!$J$23*B24+Kernels!$J$24*B23+Kernels!$J$25*B22+Kernels!$J$26*B21+Kernels!$J$27*B20+Kernels!$J$28*B19+Kernels!$J$29*B18+Kernels!$J$30*B17+Kernels!$J$31*B16+Kernels!$J$32*B15+Kernels!$J$33*B14+Kernels!$J$34*B13+Kernels!$J$35*B12+Kernels!$J$36*B11+Kernels!$J$37*B10+Kernels!$J$38*B9</f>
        <v/>
      </c>
    </row>
    <row r="46">
      <c r="A46" t="n">
        <v>38</v>
      </c>
      <c r="B46" s="5" t="n">
        <v>0</v>
      </c>
      <c r="C46" s="11">
        <f>B46+Inputs!$B$3*C45</f>
        <v/>
      </c>
      <c r="D46" s="11">
        <f>(1-Inputs!$B$3)*B46+Inputs!$B$3*D45</f>
        <v/>
      </c>
      <c r="E46" s="11">
        <f>Kernels!$H$2*B46+Kernels!$H$3*B45+Kernels!$H$4*B44+Kernels!$H$5*B43+Kernels!$H$6*B42+Kernels!$H$7*B41+Kernels!$H$8*B40+Kernels!$H$9*B39+Kernels!$H$10*B38+Kernels!$H$11*B37+Kernels!$H$12*B36+Kernels!$H$13*B35+Kernels!$H$14*B34+Kernels!$H$15*B33+Kernels!$H$16*B32+Kernels!$H$17*B31+Kernels!$H$18*B30+Kernels!$H$19*B29+Kernels!$H$20*B28+Kernels!$H$21*B27+Kernels!$H$22*B26+Kernels!$H$23*B25+Kernels!$H$24*B24+Kernels!$H$25*B23+Kernels!$H$26*B22+Kernels!$H$27*B21+Kernels!$H$28*B20+Kernels!$H$29*B19+Kernels!$H$30*B18+Kernels!$H$31*B17+Kernels!$H$32*B16+Kernels!$H$33*B15+Kernels!$H$34*B14+Kernels!$H$35*B13+Kernels!$H$36*B12+Kernels!$H$37*B11+Kernels!$H$38*B10+Kernels!$H$39*B9</f>
        <v/>
      </c>
      <c r="F46" s="11">
        <f>Kernels!$I$2*B46+Kernels!$I$3*B45+Kernels!$I$4*B44+Kernels!$I$5*B43+Kernels!$I$6*B42+Kernels!$I$7*B41+Kernels!$I$8*B40+Kernels!$I$9*B39+Kernels!$I$10*B38+Kernels!$I$11*B37+Kernels!$I$12*B36+Kernels!$I$13*B35+Kernels!$I$14*B34+Kernels!$I$15*B33+Kernels!$I$16*B32+Kernels!$I$17*B31+Kernels!$I$18*B30+Kernels!$I$19*B29+Kernels!$I$20*B28+Kernels!$I$21*B27+Kernels!$I$22*B26+Kernels!$I$23*B25+Kernels!$I$24*B24+Kernels!$I$25*B23+Kernels!$I$26*B22+Kernels!$I$27*B21+Kernels!$I$28*B20+Kernels!$I$29*B19+Kernels!$I$30*B18+Kernels!$I$31*B17+Kernels!$I$32*B16+Kernels!$I$33*B15+Kernels!$I$34*B14+Kernels!$I$35*B13+Kernels!$I$36*B12+Kernels!$I$37*B11+Kernels!$I$38*B10+Kernels!$I$39*B9</f>
        <v/>
      </c>
      <c r="G46" s="11">
        <f>Kernels!$J$2*B46+Kernels!$J$3*B45+Kernels!$J$4*B44+Kernels!$J$5*B43+Kernels!$J$6*B42+Kernels!$J$7*B41+Kernels!$J$8*B40+Kernels!$J$9*B39+Kernels!$J$10*B38+Kernels!$J$11*B37+Kernels!$J$12*B36+Kernels!$J$13*B35+Kernels!$J$14*B34+Kernels!$J$15*B33+Kernels!$J$16*B32+Kernels!$J$17*B31+Kernels!$J$18*B30+Kernels!$J$19*B29+Kernels!$J$20*B28+Kernels!$J$21*B27+Kernels!$J$22*B26+Kernels!$J$23*B25+Kernels!$J$24*B24+Kernels!$J$25*B23+Kernels!$J$26*B22+Kernels!$J$27*B21+Kernels!$J$28*B20+Kernels!$J$29*B19+Kernels!$J$30*B18+Kernels!$J$31*B17+Kernels!$J$32*B16+Kernels!$J$33*B15+Kernels!$J$34*B14+Kernels!$J$35*B13+Kernels!$J$36*B12+Kernels!$J$37*B11+Kernels!$J$38*B10+Kernels!$J$39*B9</f>
        <v/>
      </c>
    </row>
    <row r="47">
      <c r="A47" t="n">
        <v>39</v>
      </c>
      <c r="B47" s="5" t="n">
        <v>0</v>
      </c>
      <c r="C47" s="11">
        <f>B47+Inputs!$B$3*C46</f>
        <v/>
      </c>
      <c r="D47" s="11">
        <f>(1-Inputs!$B$3)*B47+Inputs!$B$3*D46</f>
        <v/>
      </c>
      <c r="E47" s="11">
        <f>Kernels!$H$2*B47+Kernels!$H$3*B46+Kernels!$H$4*B45+Kernels!$H$5*B44+Kernels!$H$6*B43+Kernels!$H$7*B42+Kernels!$H$8*B41+Kernels!$H$9*B40+Kernels!$H$10*B39+Kernels!$H$11*B38+Kernels!$H$12*B37+Kernels!$H$13*B36+Kernels!$H$14*B35+Kernels!$H$15*B34+Kernels!$H$16*B33+Kernels!$H$17*B32+Kernels!$H$18*B31+Kernels!$H$19*B30+Kernels!$H$20*B29+Kernels!$H$21*B28+Kernels!$H$22*B27+Kernels!$H$23*B26+Kernels!$H$24*B25+Kernels!$H$25*B24+Kernels!$H$26*B23+Kernels!$H$27*B22+Kernels!$H$28*B21+Kernels!$H$29*B20+Kernels!$H$30*B19+Kernels!$H$31*B18+Kernels!$H$32*B17+Kernels!$H$33*B16+Kernels!$H$34*B15+Kernels!$H$35*B14+Kernels!$H$36*B13+Kernels!$H$37*B12+Kernels!$H$38*B11+Kernels!$H$39*B10+Kernels!$H$40*B9</f>
        <v/>
      </c>
      <c r="F47" s="11">
        <f>Kernels!$I$2*B47+Kernels!$I$3*B46+Kernels!$I$4*B45+Kernels!$I$5*B44+Kernels!$I$6*B43+Kernels!$I$7*B42+Kernels!$I$8*B41+Kernels!$I$9*B40+Kernels!$I$10*B39+Kernels!$I$11*B38+Kernels!$I$12*B37+Kernels!$I$13*B36+Kernels!$I$14*B35+Kernels!$I$15*B34+Kernels!$I$16*B33+Kernels!$I$17*B32+Kernels!$I$18*B31+Kernels!$I$19*B30+Kernels!$I$20*B29+Kernels!$I$21*B28+Kernels!$I$22*B27+Kernels!$I$23*B26+Kernels!$I$24*B25+Kernels!$I$25*B24+Kernels!$I$26*B23+Kernels!$I$27*B22+Kernels!$I$28*B21+Kernels!$I$29*B20+Kernels!$I$30*B19+Kernels!$I$31*B18+Kernels!$I$32*B17+Kernels!$I$33*B16+Kernels!$I$34*B15+Kernels!$I$35*B14+Kernels!$I$36*B13+Kernels!$I$37*B12+Kernels!$I$38*B11+Kernels!$I$39*B10+Kernels!$I$40*B9</f>
        <v/>
      </c>
      <c r="G47" s="11">
        <f>Kernels!$J$2*B47+Kernels!$J$3*B46+Kernels!$J$4*B45+Kernels!$J$5*B44+Kernels!$J$6*B43+Kernels!$J$7*B42+Kernels!$J$8*B41+Kernels!$J$9*B40+Kernels!$J$10*B39+Kernels!$J$11*B38+Kernels!$J$12*B37+Kernels!$J$13*B36+Kernels!$J$14*B35+Kernels!$J$15*B34+Kernels!$J$16*B33+Kernels!$J$17*B32+Kernels!$J$18*B31+Kernels!$J$19*B30+Kernels!$J$20*B29+Kernels!$J$21*B28+Kernels!$J$22*B27+Kernels!$J$23*B26+Kernels!$J$24*B25+Kernels!$J$25*B24+Kernels!$J$26*B23+Kernels!$J$27*B22+Kernels!$J$28*B21+Kernels!$J$29*B20+Kernels!$J$30*B19+Kernels!$J$31*B18+Kernels!$J$32*B17+Kernels!$J$33*B16+Kernels!$J$34*B15+Kernels!$J$35*B14+Kernels!$J$36*B13+Kernels!$J$37*B12+Kernels!$J$38*B11+Kernels!$J$39*B10+Kernels!$J$40*B9</f>
        <v/>
      </c>
    </row>
    <row r="48">
      <c r="A48" t="n">
        <v>40</v>
      </c>
      <c r="B48" s="5" t="n">
        <v>0</v>
      </c>
      <c r="C48" s="11">
        <f>B48+Inputs!$B$3*C47</f>
        <v/>
      </c>
      <c r="D48" s="11">
        <f>(1-Inputs!$B$3)*B48+Inputs!$B$3*D47</f>
        <v/>
      </c>
      <c r="E48" s="11">
        <f>Kernels!$H$2*B48+Kernels!$H$3*B47+Kernels!$H$4*B46+Kernels!$H$5*B45+Kernels!$H$6*B44+Kernels!$H$7*B43+Kernels!$H$8*B42+Kernels!$H$9*B41+Kernels!$H$10*B40+Kernels!$H$11*B39+Kernels!$H$12*B38+Kernels!$H$13*B37+Kernels!$H$14*B36+Kernels!$H$15*B35+Kernels!$H$16*B34+Kernels!$H$17*B33+Kernels!$H$18*B32+Kernels!$H$19*B31+Kernels!$H$20*B30+Kernels!$H$21*B29+Kernels!$H$22*B28+Kernels!$H$23*B27+Kernels!$H$24*B26+Kernels!$H$25*B25+Kernels!$H$26*B24+Kernels!$H$27*B23+Kernels!$H$28*B22+Kernels!$H$29*B21+Kernels!$H$30*B20+Kernels!$H$31*B19+Kernels!$H$32*B18+Kernels!$H$33*B17+Kernels!$H$34*B16+Kernels!$H$35*B15+Kernels!$H$36*B14+Kernels!$H$37*B13+Kernels!$H$38*B12+Kernels!$H$39*B11+Kernels!$H$40*B10+Kernels!$H$41*B9</f>
        <v/>
      </c>
      <c r="F48" s="11">
        <f>Kernels!$I$2*B48+Kernels!$I$3*B47+Kernels!$I$4*B46+Kernels!$I$5*B45+Kernels!$I$6*B44+Kernels!$I$7*B43+Kernels!$I$8*B42+Kernels!$I$9*B41+Kernels!$I$10*B40+Kernels!$I$11*B39+Kernels!$I$12*B38+Kernels!$I$13*B37+Kernels!$I$14*B36+Kernels!$I$15*B35+Kernels!$I$16*B34+Kernels!$I$17*B33+Kernels!$I$18*B32+Kernels!$I$19*B31+Kernels!$I$20*B30+Kernels!$I$21*B29+Kernels!$I$22*B28+Kernels!$I$23*B27+Kernels!$I$24*B26+Kernels!$I$25*B25+Kernels!$I$26*B24+Kernels!$I$27*B23+Kernels!$I$28*B22+Kernels!$I$29*B21+Kernels!$I$30*B20+Kernels!$I$31*B19+Kernels!$I$32*B18+Kernels!$I$33*B17+Kernels!$I$34*B16+Kernels!$I$35*B15+Kernels!$I$36*B14+Kernels!$I$37*B13+Kernels!$I$38*B12+Kernels!$I$39*B11+Kernels!$I$40*B10+Kernels!$I$41*B9</f>
        <v/>
      </c>
      <c r="G48" s="11">
        <f>Kernels!$J$2*B48+Kernels!$J$3*B47+Kernels!$J$4*B46+Kernels!$J$5*B45+Kernels!$J$6*B44+Kernels!$J$7*B43+Kernels!$J$8*B42+Kernels!$J$9*B41+Kernels!$J$10*B40+Kernels!$J$11*B39+Kernels!$J$12*B38+Kernels!$J$13*B37+Kernels!$J$14*B36+Kernels!$J$15*B35+Kernels!$J$16*B34+Kernels!$J$17*B33+Kernels!$J$18*B32+Kernels!$J$19*B31+Kernels!$J$20*B30+Kernels!$J$21*B29+Kernels!$J$22*B28+Kernels!$J$23*B27+Kernels!$J$24*B26+Kernels!$J$25*B25+Kernels!$J$26*B24+Kernels!$J$27*B23+Kernels!$J$28*B22+Kernels!$J$29*B21+Kernels!$J$30*B20+Kernels!$J$31*B19+Kernels!$J$32*B18+Kernels!$J$33*B17+Kernels!$J$34*B16+Kernels!$J$35*B15+Kernels!$J$36*B14+Kernels!$J$37*B13+Kernels!$J$38*B12+Kernels!$J$39*B11+Kernels!$J$40*B10+Kernels!$J$41*B9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2026-10-25T01:01:11Z</dcterms:created>
  <dcterms:modified xmlns:dcterms="http://purl.org/dc/terms/" xmlns:xsi="http://www.w3.org/2001/XMLSchema-instance" xsi:type="dcterms:W3CDTF">2026-10-25T01:01:11Z</dcterms:modified>
</cp:coreProperties>
</file>