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nversion test" sheetId="2" state="visible" r:id="rId2"/>
    <sheet xmlns:r="http://schemas.openxmlformats.org/officeDocument/2006/relationships" name="Geo te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0.000%"/>
    <numFmt numFmtId="166" formatCode="0.000"/>
    <numFmt numFmtId="167" formatCode="0.000000"/>
    <numFmt numFmtId="168" formatCode="0.00000"/>
    <numFmt numFmtId="169" formatCode="#,##0.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3F7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0" fontId="0" fillId="2" borderId="0" pivotButton="0" quotePrefix="0" xfId="0"/>
    <xf numFmtId="164" fontId="0" fillId="2" borderId="0" pivotButton="0" quotePrefix="0" xfId="0"/>
    <xf numFmtId="2" fontId="0" fillId="2" borderId="0" pivotButton="0" quotePrefix="0" xfId="0"/>
    <xf numFmtId="168" fontId="0" fillId="0" borderId="0" pivotButton="0" quotePrefix="0" xfId="0"/>
    <xf numFmtId="9" fontId="0" fillId="2" borderId="0" pivotButton="0" quotePrefix="0" xfId="0"/>
    <xf numFmtId="1" fontId="0" fillId="2" borderId="0" pivotButton="0" quotePrefix="0" xfId="0"/>
    <xf numFmtId="3" fontId="0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4" fontId="2" fillId="3" borderId="0" pivotButton="0" quotePrefix="0" xfId="0"/>
    <xf numFmtId="3" fontId="2" fillId="3" borderId="0" pivotButton="0" quotePrefix="0" xfId="0"/>
    <xf numFmtId="3" fontId="0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1" fontId="0" fillId="0" borderId="0" pivotButton="0" quotePrefix="0" xfId="0"/>
    <xf numFmtId="16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Power vs true relative lift</a:t>
            </a:r>
          </a:p>
        </rich>
      </tx>
    </title>
    <plotArea>
      <lineChart>
        <grouping val="standard"/>
        <ser>
          <idx val="0"/>
          <order val="0"/>
          <tx>
            <strRef>
              <f>'Conversion test'!B25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'Conversion test'!$A$26:$A$46</f>
            </numRef>
          </cat>
          <val>
            <numRef>
              <f>'Conversion test'!$B$26:$B$46</f>
            </numRef>
          </val>
        </ser>
        <ser>
          <idx val="1"/>
          <order val="1"/>
          <tx>
            <strRef>
              <f>'Conversion test'!C25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'Conversion test'!$A$26:$A$46</f>
            </numRef>
          </cat>
          <val>
            <numRef>
              <f>'Conversion test'!$C$26:$C$46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True relative lift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Power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Power vs true lift</a:t>
            </a:r>
          </a:p>
        </rich>
      </tx>
    </title>
    <plotArea>
      <lineChart>
        <grouping val="standard"/>
        <ser>
          <idx val="0"/>
          <order val="0"/>
          <tx>
            <strRef>
              <f>'Geo test'!B29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'Geo test'!$A$30:$A$50</f>
            </numRef>
          </cat>
          <val>
            <numRef>
              <f>'Geo test'!$B$30:$B$50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True lift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Power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27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Power, MDE and sample size calculator</t>
        </is>
      </c>
    </row>
    <row r="2">
      <c r="A2" t="inlineStr">
        <is>
          <t>From the Vexpower MMM library: https://vexpower.com/mmm/statistical-power-for-marketing-tests</t>
        </is>
      </c>
    </row>
    <row r="3">
      <c r="A3" t="inlineStr"/>
    </row>
    <row r="4">
      <c r="A4" s="2" t="inlineStr">
        <is>
          <t>How to use</t>
        </is>
      </c>
    </row>
    <row r="5">
      <c r="A5" t="inlineStr">
        <is>
          <t>1. Change only the light yellow cells. Everything else is a live formula.</t>
        </is>
      </c>
    </row>
    <row r="6">
      <c r="A6" t="inlineStr">
        <is>
          <t>2. 'Conversion test' gives the sample size for a relative lift, and the smallest lift your traffic can detect.</t>
        </is>
      </c>
    </row>
    <row r="7">
      <c r="A7" t="inlineStr">
        <is>
          <t>3. 'Geo test' gives the minimum detectable effect for a test across regions and weeks.</t>
        </is>
      </c>
    </row>
    <row r="8">
      <c r="A8" t="inlineStr">
        <is>
          <t>4. The power curve on each sheet shows the chance of detecting different true lifts.</t>
        </is>
      </c>
    </row>
    <row r="9">
      <c r="A9" t="inlineStr"/>
    </row>
    <row r="10">
      <c r="A10" s="2" t="inlineStr">
        <is>
          <t>Assumptions</t>
        </is>
      </c>
    </row>
    <row r="11">
      <c r="A11" t="inlineStr">
        <is>
          <t>Two-sample z-test, normal approximation. Conversion sheet uses unpooled variances.</t>
        </is>
      </c>
    </row>
    <row r="12">
      <c r="A12" t="inlineStr">
        <is>
          <t>Geo sheet treats each region's test-period average as one observation:</t>
        </is>
      </c>
    </row>
    <row r="13">
      <c r="A13" t="inlineStr">
        <is>
          <t>variance = SD_between^2 x (1 - R^2) + SD_within^2 / weeks, where R^2 is how much of the</t>
        </is>
      </c>
    </row>
    <row r="14">
      <c r="A14" t="inlineStr">
        <is>
          <t>between-region gap a pre-period adjustment (matched pairs, DiD, synthetic control) explains.</t>
        </is>
      </c>
    </row>
    <row r="15">
      <c r="A15" t="inlineStr">
        <is>
          <t>Units are assumed independent with no spillover. Real geo tests need a design check too.</t>
        </is>
      </c>
    </row>
    <row r="16">
      <c r="A16" t="inlineStr">
        <is>
          <t>The MDE inverse on the conversion sheet uses a few fixed-point iterations in cells.</t>
        </is>
      </c>
    </row>
    <row r="17">
      <c r="A17" t="inlineStr"/>
    </row>
    <row r="18">
      <c r="A18" t="inlineStr">
        <is>
          <t>A planning tool, not a guarantee. A null result still needs a precision story.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30" customWidth="1" min="4" max="4"/>
    <col width="16" customWidth="1" min="5" max="5"/>
  </cols>
  <sheetData>
    <row r="1">
      <c r="A1" s="1" t="inlineStr">
        <is>
          <t>Conversion-rate test (A/B)</t>
        </is>
      </c>
    </row>
    <row r="3">
      <c r="A3" s="2" t="inlineStr">
        <is>
          <t>Inputs</t>
        </is>
      </c>
      <c r="D3" s="2" t="inlineStr">
        <is>
          <t>MDE with the traffic you have (fixed-point iterations)</t>
        </is>
      </c>
    </row>
    <row r="4">
      <c r="A4" t="inlineStr">
        <is>
          <t>Baseline conversion rate</t>
        </is>
      </c>
      <c r="B4" s="3" t="n">
        <v>0.03</v>
      </c>
      <c r="D4" t="inlineStr">
        <is>
          <t>Iteration</t>
        </is>
      </c>
      <c r="E4" t="inlineStr">
        <is>
          <t>Absolute lift</t>
        </is>
      </c>
    </row>
    <row r="5">
      <c r="A5" t="inlineStr">
        <is>
          <t>Minimum detectable effect (relative)</t>
        </is>
      </c>
      <c r="B5" s="4" t="n">
        <v>0.1</v>
      </c>
      <c r="D5" t="n">
        <v>0</v>
      </c>
      <c r="E5">
        <f>(B15+B16)*SQRT((B4*(1-B4)/(1-B9)+B4*(1-B4)/B9)/B10)</f>
        <v/>
      </c>
    </row>
    <row r="6">
      <c r="A6" t="inlineStr">
        <is>
          <t>Significance level (alpha)</t>
        </is>
      </c>
      <c r="B6" s="5" t="n">
        <v>0.05</v>
      </c>
      <c r="D6" t="n">
        <v>1</v>
      </c>
      <c r="E6" s="6">
        <f>(B15+B16)*SQRT((B4*(1-B4)/(1-B9)+MIN(0.9999,B4+E5)*(1-MIN(0.9999,B4+E5))/B9)/B10)</f>
        <v/>
      </c>
    </row>
    <row r="7">
      <c r="A7" t="inlineStr">
        <is>
          <t>Power (1 - beta)</t>
        </is>
      </c>
      <c r="B7" s="7" t="n">
        <v>0.8</v>
      </c>
      <c r="D7" t="n">
        <v>2</v>
      </c>
      <c r="E7" s="6">
        <f>(B15+B16)*SQRT((B4*(1-B4)/(1-B9)+MIN(0.9999,B4+E6)*(1-MIN(0.9999,B4+E6))/B9)/B10)</f>
        <v/>
      </c>
    </row>
    <row r="8">
      <c r="A8" t="inlineStr">
        <is>
          <t>Sides (1 or 2)</t>
        </is>
      </c>
      <c r="B8" s="8" t="n">
        <v>2</v>
      </c>
      <c r="D8" t="n">
        <v>3</v>
      </c>
      <c r="E8" s="6">
        <f>(B15+B16)*SQRT((B4*(1-B4)/(1-B9)+MIN(0.9999,B4+E7)*(1-MIN(0.9999,B4+E7))/B9)/B10)</f>
        <v/>
      </c>
    </row>
    <row r="9">
      <c r="A9" t="inlineStr">
        <is>
          <t>Share of traffic in treatment</t>
        </is>
      </c>
      <c r="B9" s="7" t="n">
        <v>0.5</v>
      </c>
      <c r="D9" t="n">
        <v>4</v>
      </c>
      <c r="E9" s="6">
        <f>(B15+B16)*SQRT((B4*(1-B4)/(1-B9)+MIN(0.9999,B4+E8)*(1-MIN(0.9999,B4+E8))/B9)/B10)</f>
        <v/>
      </c>
    </row>
    <row r="10">
      <c r="A10" t="inlineStr">
        <is>
          <t>Traffic you have (total visitors)</t>
        </is>
      </c>
      <c r="B10" s="9" t="n">
        <v>60000</v>
      </c>
      <c r="D10" t="n">
        <v>5</v>
      </c>
      <c r="E10" s="6">
        <f>(B15+B16)*SQRT((B4*(1-B4)/(1-B9)+MIN(0.9999,B4+E9)*(1-MIN(0.9999,B4+E9))/B9)/B10)</f>
        <v/>
      </c>
    </row>
    <row r="11">
      <c r="A11" t="inlineStr">
        <is>
          <t>Visitors per day</t>
        </is>
      </c>
      <c r="B11" s="9" t="n">
        <v>4000</v>
      </c>
      <c r="D11" t="n">
        <v>6</v>
      </c>
      <c r="E11" s="6">
        <f>(B15+B16)*SQRT((B4*(1-B4)/(1-B9)+MIN(0.9999,B4+E10)*(1-MIN(0.9999,B4+E10))/B9)/B10)</f>
        <v/>
      </c>
    </row>
    <row r="12">
      <c r="D12" t="n">
        <v>7</v>
      </c>
      <c r="E12" s="6">
        <f>(B15+B16)*SQRT((B4*(1-B4)/(1-B9)+MIN(0.9999,B4+E11)*(1-MIN(0.9999,B4+E11))/B9)/B10)</f>
        <v/>
      </c>
    </row>
    <row r="13">
      <c r="A13" s="2" t="inlineStr">
        <is>
          <t>Results</t>
        </is>
      </c>
      <c r="D13" t="n">
        <v>8</v>
      </c>
      <c r="E13" s="6">
        <f>(B15+B16)*SQRT((B4*(1-B4)/(1-B9)+MIN(0.9999,B4+E12)*(1-MIN(0.9999,B4+E12))/B9)/B10)</f>
        <v/>
      </c>
    </row>
    <row r="14">
      <c r="A14" t="inlineStr">
        <is>
          <t>Treatment conversion rate</t>
        </is>
      </c>
      <c r="B14" s="10">
        <f>B4*(1+B5)</f>
        <v/>
      </c>
      <c r="D14" t="n">
        <v>9</v>
      </c>
      <c r="E14" s="6">
        <f>(B15+B16)*SQRT((B4*(1-B4)/(1-B9)+MIN(0.9999,B4+E13)*(1-MIN(0.9999,B4+E13))/B9)/B10)</f>
        <v/>
      </c>
    </row>
    <row r="15">
      <c r="A15" t="inlineStr">
        <is>
          <t>z for alpha</t>
        </is>
      </c>
      <c r="B15" s="11">
        <f>_xlfn.NORM.S.INV(1-B6/B8)</f>
        <v/>
      </c>
      <c r="D15" t="n">
        <v>10</v>
      </c>
      <c r="E15" s="6">
        <f>(B15+B16)*SQRT((B4*(1-B4)/(1-B9)+MIN(0.9999,B4+E14)*(1-MIN(0.9999,B4+E14))/B9)/B10)</f>
        <v/>
      </c>
    </row>
    <row r="16">
      <c r="A16" t="inlineStr">
        <is>
          <t>z for power</t>
        </is>
      </c>
      <c r="B16" s="11">
        <f>_xlfn.NORM.S.INV(B7)</f>
        <v/>
      </c>
    </row>
    <row r="17">
      <c r="A17" t="inlineStr">
        <is>
          <t>Variance term</t>
        </is>
      </c>
      <c r="B17" s="12">
        <f>B4*(1-B4)/(1-B9)+B14*(1-B14)/B9</f>
        <v/>
      </c>
      <c r="D17" s="2" t="inlineStr">
        <is>
          <t>Relative MDE with your traffic</t>
        </is>
      </c>
      <c r="E17" s="13">
        <f>E15/B4</f>
        <v/>
      </c>
    </row>
    <row r="18">
      <c r="A18" t="inlineStr">
        <is>
          <t>Total sample size</t>
        </is>
      </c>
      <c r="B18" s="14">
        <f>ROUNDUP((B15+B16)^2*B17/(B14-B4)^2,0)</f>
        <v/>
      </c>
    </row>
    <row r="19">
      <c r="A19" t="inlineStr">
        <is>
          <t>Control sample</t>
        </is>
      </c>
      <c r="B19" s="15">
        <f>ROUNDUP(B18*(1-B9),0)</f>
        <v/>
      </c>
    </row>
    <row r="20">
      <c r="A20" t="inlineStr">
        <is>
          <t>Treatment sample</t>
        </is>
      </c>
      <c r="B20" s="15">
        <f>ROUNDUP(B18*B9,0)</f>
        <v/>
      </c>
    </row>
    <row r="21">
      <c r="A21" t="inlineStr">
        <is>
          <t>Days at daily traffic</t>
        </is>
      </c>
      <c r="B21" s="15">
        <f>IF(B11&gt;0,ROUNDUP(B18/B11,0),"n/a")</f>
        <v/>
      </c>
    </row>
    <row r="24">
      <c r="A24" s="2" t="inlineStr">
        <is>
          <t>Power curve</t>
        </is>
      </c>
    </row>
    <row r="25">
      <c r="A25" t="inlineStr">
        <is>
          <t>True relative lift</t>
        </is>
      </c>
      <c r="B25" t="inlineStr">
        <is>
          <t>Power at required sample</t>
        </is>
      </c>
      <c r="C25" t="inlineStr">
        <is>
          <t>Power with your traffic</t>
        </is>
      </c>
    </row>
    <row r="26">
      <c r="A26" s="16">
        <f>B$5*0/10</f>
        <v/>
      </c>
      <c r="B26" s="17">
        <f>IF($B$8=2,_xlfn.NORM.S.DIST(($B$4*A26)/SQRT(($B$4*(1-$B$4)/(1-$B$9)+MIN(0.9999,$B$4*(1+A26))*(1-MIN(0.9999,$B$4*(1+A26)))/$B$9)/$B$18)-$B$15,TRUE)+_xlfn.NORM.S.DIST(-($B$4*A26)/SQRT(($B$4*(1-$B$4)/(1-$B$9)+MIN(0.9999,$B$4*(1+A26))*(1-MIN(0.9999,$B$4*(1+A26)))/$B$9)/$B$18)-$B$15,TRUE),_xlfn.NORM.S.DIST(($B$4*A26)/SQRT(($B$4*(1-$B$4)/(1-$B$9)+MIN(0.9999,$B$4*(1+A26))*(1-MIN(0.9999,$B$4*(1+A26)))/$B$9)/$B$18)-$B$15,TRUE))</f>
        <v/>
      </c>
      <c r="C26" s="17">
        <f>IF($B$8=2,_xlfn.NORM.S.DIST(($B$4*A26)/SQRT(($B$4*(1-$B$4)/(1-$B$9)+MIN(0.9999,$B$4*(1+A26))*(1-MIN(0.9999,$B$4*(1+A26)))/$B$9)/$B$10)-$B$15,TRUE)+_xlfn.NORM.S.DIST(-($B$4*A26)/SQRT(($B$4*(1-$B$4)/(1-$B$9)+MIN(0.9999,$B$4*(1+A26))*(1-MIN(0.9999,$B$4*(1+A26)))/$B$9)/$B$10)-$B$15,TRUE),_xlfn.NORM.S.DIST(($B$4*A26)/SQRT(($B$4*(1-$B$4)/(1-$B$9)+MIN(0.9999,$B$4*(1+A26))*(1-MIN(0.9999,$B$4*(1+A26)))/$B$9)/$B$10)-$B$15,TRUE))</f>
        <v/>
      </c>
    </row>
    <row r="27">
      <c r="A27" s="16">
        <f>B$5*1/10</f>
        <v/>
      </c>
      <c r="B27" s="17">
        <f>IF($B$8=2,_xlfn.NORM.S.DIST(($B$4*A27)/SQRT(($B$4*(1-$B$4)/(1-$B$9)+MIN(0.9999,$B$4*(1+A27))*(1-MIN(0.9999,$B$4*(1+A27)))/$B$9)/$B$18)-$B$15,TRUE)+_xlfn.NORM.S.DIST(-($B$4*A27)/SQRT(($B$4*(1-$B$4)/(1-$B$9)+MIN(0.9999,$B$4*(1+A27))*(1-MIN(0.9999,$B$4*(1+A27)))/$B$9)/$B$18)-$B$15,TRUE),_xlfn.NORM.S.DIST(($B$4*A27)/SQRT(($B$4*(1-$B$4)/(1-$B$9)+MIN(0.9999,$B$4*(1+A27))*(1-MIN(0.9999,$B$4*(1+A27)))/$B$9)/$B$18)-$B$15,TRUE))</f>
        <v/>
      </c>
      <c r="C27" s="17">
        <f>IF($B$8=2,_xlfn.NORM.S.DIST(($B$4*A27)/SQRT(($B$4*(1-$B$4)/(1-$B$9)+MIN(0.9999,$B$4*(1+A27))*(1-MIN(0.9999,$B$4*(1+A27)))/$B$9)/$B$10)-$B$15,TRUE)+_xlfn.NORM.S.DIST(-($B$4*A27)/SQRT(($B$4*(1-$B$4)/(1-$B$9)+MIN(0.9999,$B$4*(1+A27))*(1-MIN(0.9999,$B$4*(1+A27)))/$B$9)/$B$10)-$B$15,TRUE),_xlfn.NORM.S.DIST(($B$4*A27)/SQRT(($B$4*(1-$B$4)/(1-$B$9)+MIN(0.9999,$B$4*(1+A27))*(1-MIN(0.9999,$B$4*(1+A27)))/$B$9)/$B$10)-$B$15,TRUE))</f>
        <v/>
      </c>
    </row>
    <row r="28">
      <c r="A28" s="16">
        <f>B$5*2/10</f>
        <v/>
      </c>
      <c r="B28" s="17">
        <f>IF($B$8=2,_xlfn.NORM.S.DIST(($B$4*A28)/SQRT(($B$4*(1-$B$4)/(1-$B$9)+MIN(0.9999,$B$4*(1+A28))*(1-MIN(0.9999,$B$4*(1+A28)))/$B$9)/$B$18)-$B$15,TRUE)+_xlfn.NORM.S.DIST(-($B$4*A28)/SQRT(($B$4*(1-$B$4)/(1-$B$9)+MIN(0.9999,$B$4*(1+A28))*(1-MIN(0.9999,$B$4*(1+A28)))/$B$9)/$B$18)-$B$15,TRUE),_xlfn.NORM.S.DIST(($B$4*A28)/SQRT(($B$4*(1-$B$4)/(1-$B$9)+MIN(0.9999,$B$4*(1+A28))*(1-MIN(0.9999,$B$4*(1+A28)))/$B$9)/$B$18)-$B$15,TRUE))</f>
        <v/>
      </c>
      <c r="C28" s="17">
        <f>IF($B$8=2,_xlfn.NORM.S.DIST(($B$4*A28)/SQRT(($B$4*(1-$B$4)/(1-$B$9)+MIN(0.9999,$B$4*(1+A28))*(1-MIN(0.9999,$B$4*(1+A28)))/$B$9)/$B$10)-$B$15,TRUE)+_xlfn.NORM.S.DIST(-($B$4*A28)/SQRT(($B$4*(1-$B$4)/(1-$B$9)+MIN(0.9999,$B$4*(1+A28))*(1-MIN(0.9999,$B$4*(1+A28)))/$B$9)/$B$10)-$B$15,TRUE),_xlfn.NORM.S.DIST(($B$4*A28)/SQRT(($B$4*(1-$B$4)/(1-$B$9)+MIN(0.9999,$B$4*(1+A28))*(1-MIN(0.9999,$B$4*(1+A28)))/$B$9)/$B$10)-$B$15,TRUE))</f>
        <v/>
      </c>
    </row>
    <row r="29">
      <c r="A29" s="16">
        <f>B$5*3/10</f>
        <v/>
      </c>
      <c r="B29" s="17">
        <f>IF($B$8=2,_xlfn.NORM.S.DIST(($B$4*A29)/SQRT(($B$4*(1-$B$4)/(1-$B$9)+MIN(0.9999,$B$4*(1+A29))*(1-MIN(0.9999,$B$4*(1+A29)))/$B$9)/$B$18)-$B$15,TRUE)+_xlfn.NORM.S.DIST(-($B$4*A29)/SQRT(($B$4*(1-$B$4)/(1-$B$9)+MIN(0.9999,$B$4*(1+A29))*(1-MIN(0.9999,$B$4*(1+A29)))/$B$9)/$B$18)-$B$15,TRUE),_xlfn.NORM.S.DIST(($B$4*A29)/SQRT(($B$4*(1-$B$4)/(1-$B$9)+MIN(0.9999,$B$4*(1+A29))*(1-MIN(0.9999,$B$4*(1+A29)))/$B$9)/$B$18)-$B$15,TRUE))</f>
        <v/>
      </c>
      <c r="C29" s="17">
        <f>IF($B$8=2,_xlfn.NORM.S.DIST(($B$4*A29)/SQRT(($B$4*(1-$B$4)/(1-$B$9)+MIN(0.9999,$B$4*(1+A29))*(1-MIN(0.9999,$B$4*(1+A29)))/$B$9)/$B$10)-$B$15,TRUE)+_xlfn.NORM.S.DIST(-($B$4*A29)/SQRT(($B$4*(1-$B$4)/(1-$B$9)+MIN(0.9999,$B$4*(1+A29))*(1-MIN(0.9999,$B$4*(1+A29)))/$B$9)/$B$10)-$B$15,TRUE),_xlfn.NORM.S.DIST(($B$4*A29)/SQRT(($B$4*(1-$B$4)/(1-$B$9)+MIN(0.9999,$B$4*(1+A29))*(1-MIN(0.9999,$B$4*(1+A29)))/$B$9)/$B$10)-$B$15,TRUE))</f>
        <v/>
      </c>
    </row>
    <row r="30">
      <c r="A30" s="16">
        <f>B$5*4/10</f>
        <v/>
      </c>
      <c r="B30" s="17">
        <f>IF($B$8=2,_xlfn.NORM.S.DIST(($B$4*A30)/SQRT(($B$4*(1-$B$4)/(1-$B$9)+MIN(0.9999,$B$4*(1+A30))*(1-MIN(0.9999,$B$4*(1+A30)))/$B$9)/$B$18)-$B$15,TRUE)+_xlfn.NORM.S.DIST(-($B$4*A30)/SQRT(($B$4*(1-$B$4)/(1-$B$9)+MIN(0.9999,$B$4*(1+A30))*(1-MIN(0.9999,$B$4*(1+A30)))/$B$9)/$B$18)-$B$15,TRUE),_xlfn.NORM.S.DIST(($B$4*A30)/SQRT(($B$4*(1-$B$4)/(1-$B$9)+MIN(0.9999,$B$4*(1+A30))*(1-MIN(0.9999,$B$4*(1+A30)))/$B$9)/$B$18)-$B$15,TRUE))</f>
        <v/>
      </c>
      <c r="C30" s="17">
        <f>IF($B$8=2,_xlfn.NORM.S.DIST(($B$4*A30)/SQRT(($B$4*(1-$B$4)/(1-$B$9)+MIN(0.9999,$B$4*(1+A30))*(1-MIN(0.9999,$B$4*(1+A30)))/$B$9)/$B$10)-$B$15,TRUE)+_xlfn.NORM.S.DIST(-($B$4*A30)/SQRT(($B$4*(1-$B$4)/(1-$B$9)+MIN(0.9999,$B$4*(1+A30))*(1-MIN(0.9999,$B$4*(1+A30)))/$B$9)/$B$10)-$B$15,TRUE),_xlfn.NORM.S.DIST(($B$4*A30)/SQRT(($B$4*(1-$B$4)/(1-$B$9)+MIN(0.9999,$B$4*(1+A30))*(1-MIN(0.9999,$B$4*(1+A30)))/$B$9)/$B$10)-$B$15,TRUE))</f>
        <v/>
      </c>
    </row>
    <row r="31">
      <c r="A31" s="16">
        <f>B$5*5/10</f>
        <v/>
      </c>
      <c r="B31" s="17">
        <f>IF($B$8=2,_xlfn.NORM.S.DIST(($B$4*A31)/SQRT(($B$4*(1-$B$4)/(1-$B$9)+MIN(0.9999,$B$4*(1+A31))*(1-MIN(0.9999,$B$4*(1+A31)))/$B$9)/$B$18)-$B$15,TRUE)+_xlfn.NORM.S.DIST(-($B$4*A31)/SQRT(($B$4*(1-$B$4)/(1-$B$9)+MIN(0.9999,$B$4*(1+A31))*(1-MIN(0.9999,$B$4*(1+A31)))/$B$9)/$B$18)-$B$15,TRUE),_xlfn.NORM.S.DIST(($B$4*A31)/SQRT(($B$4*(1-$B$4)/(1-$B$9)+MIN(0.9999,$B$4*(1+A31))*(1-MIN(0.9999,$B$4*(1+A31)))/$B$9)/$B$18)-$B$15,TRUE))</f>
        <v/>
      </c>
      <c r="C31" s="17">
        <f>IF($B$8=2,_xlfn.NORM.S.DIST(($B$4*A31)/SQRT(($B$4*(1-$B$4)/(1-$B$9)+MIN(0.9999,$B$4*(1+A31))*(1-MIN(0.9999,$B$4*(1+A31)))/$B$9)/$B$10)-$B$15,TRUE)+_xlfn.NORM.S.DIST(-($B$4*A31)/SQRT(($B$4*(1-$B$4)/(1-$B$9)+MIN(0.9999,$B$4*(1+A31))*(1-MIN(0.9999,$B$4*(1+A31)))/$B$9)/$B$10)-$B$15,TRUE),_xlfn.NORM.S.DIST(($B$4*A31)/SQRT(($B$4*(1-$B$4)/(1-$B$9)+MIN(0.9999,$B$4*(1+A31))*(1-MIN(0.9999,$B$4*(1+A31)))/$B$9)/$B$10)-$B$15,TRUE))</f>
        <v/>
      </c>
    </row>
    <row r="32">
      <c r="A32" s="16">
        <f>B$5*6/10</f>
        <v/>
      </c>
      <c r="B32" s="17">
        <f>IF($B$8=2,_xlfn.NORM.S.DIST(($B$4*A32)/SQRT(($B$4*(1-$B$4)/(1-$B$9)+MIN(0.9999,$B$4*(1+A32))*(1-MIN(0.9999,$B$4*(1+A32)))/$B$9)/$B$18)-$B$15,TRUE)+_xlfn.NORM.S.DIST(-($B$4*A32)/SQRT(($B$4*(1-$B$4)/(1-$B$9)+MIN(0.9999,$B$4*(1+A32))*(1-MIN(0.9999,$B$4*(1+A32)))/$B$9)/$B$18)-$B$15,TRUE),_xlfn.NORM.S.DIST(($B$4*A32)/SQRT(($B$4*(1-$B$4)/(1-$B$9)+MIN(0.9999,$B$4*(1+A32))*(1-MIN(0.9999,$B$4*(1+A32)))/$B$9)/$B$18)-$B$15,TRUE))</f>
        <v/>
      </c>
      <c r="C32" s="17">
        <f>IF($B$8=2,_xlfn.NORM.S.DIST(($B$4*A32)/SQRT(($B$4*(1-$B$4)/(1-$B$9)+MIN(0.9999,$B$4*(1+A32))*(1-MIN(0.9999,$B$4*(1+A32)))/$B$9)/$B$10)-$B$15,TRUE)+_xlfn.NORM.S.DIST(-($B$4*A32)/SQRT(($B$4*(1-$B$4)/(1-$B$9)+MIN(0.9999,$B$4*(1+A32))*(1-MIN(0.9999,$B$4*(1+A32)))/$B$9)/$B$10)-$B$15,TRUE),_xlfn.NORM.S.DIST(($B$4*A32)/SQRT(($B$4*(1-$B$4)/(1-$B$9)+MIN(0.9999,$B$4*(1+A32))*(1-MIN(0.9999,$B$4*(1+A32)))/$B$9)/$B$10)-$B$15,TRUE))</f>
        <v/>
      </c>
    </row>
    <row r="33">
      <c r="A33" s="16">
        <f>B$5*7/10</f>
        <v/>
      </c>
      <c r="B33" s="17">
        <f>IF($B$8=2,_xlfn.NORM.S.DIST(($B$4*A33)/SQRT(($B$4*(1-$B$4)/(1-$B$9)+MIN(0.9999,$B$4*(1+A33))*(1-MIN(0.9999,$B$4*(1+A33)))/$B$9)/$B$18)-$B$15,TRUE)+_xlfn.NORM.S.DIST(-($B$4*A33)/SQRT(($B$4*(1-$B$4)/(1-$B$9)+MIN(0.9999,$B$4*(1+A33))*(1-MIN(0.9999,$B$4*(1+A33)))/$B$9)/$B$18)-$B$15,TRUE),_xlfn.NORM.S.DIST(($B$4*A33)/SQRT(($B$4*(1-$B$4)/(1-$B$9)+MIN(0.9999,$B$4*(1+A33))*(1-MIN(0.9999,$B$4*(1+A33)))/$B$9)/$B$18)-$B$15,TRUE))</f>
        <v/>
      </c>
      <c r="C33" s="17">
        <f>IF($B$8=2,_xlfn.NORM.S.DIST(($B$4*A33)/SQRT(($B$4*(1-$B$4)/(1-$B$9)+MIN(0.9999,$B$4*(1+A33))*(1-MIN(0.9999,$B$4*(1+A33)))/$B$9)/$B$10)-$B$15,TRUE)+_xlfn.NORM.S.DIST(-($B$4*A33)/SQRT(($B$4*(1-$B$4)/(1-$B$9)+MIN(0.9999,$B$4*(1+A33))*(1-MIN(0.9999,$B$4*(1+A33)))/$B$9)/$B$10)-$B$15,TRUE),_xlfn.NORM.S.DIST(($B$4*A33)/SQRT(($B$4*(1-$B$4)/(1-$B$9)+MIN(0.9999,$B$4*(1+A33))*(1-MIN(0.9999,$B$4*(1+A33)))/$B$9)/$B$10)-$B$15,TRUE))</f>
        <v/>
      </c>
    </row>
    <row r="34">
      <c r="A34" s="16">
        <f>B$5*8/10</f>
        <v/>
      </c>
      <c r="B34" s="17">
        <f>IF($B$8=2,_xlfn.NORM.S.DIST(($B$4*A34)/SQRT(($B$4*(1-$B$4)/(1-$B$9)+MIN(0.9999,$B$4*(1+A34))*(1-MIN(0.9999,$B$4*(1+A34)))/$B$9)/$B$18)-$B$15,TRUE)+_xlfn.NORM.S.DIST(-($B$4*A34)/SQRT(($B$4*(1-$B$4)/(1-$B$9)+MIN(0.9999,$B$4*(1+A34))*(1-MIN(0.9999,$B$4*(1+A34)))/$B$9)/$B$18)-$B$15,TRUE),_xlfn.NORM.S.DIST(($B$4*A34)/SQRT(($B$4*(1-$B$4)/(1-$B$9)+MIN(0.9999,$B$4*(1+A34))*(1-MIN(0.9999,$B$4*(1+A34)))/$B$9)/$B$18)-$B$15,TRUE))</f>
        <v/>
      </c>
      <c r="C34" s="17">
        <f>IF($B$8=2,_xlfn.NORM.S.DIST(($B$4*A34)/SQRT(($B$4*(1-$B$4)/(1-$B$9)+MIN(0.9999,$B$4*(1+A34))*(1-MIN(0.9999,$B$4*(1+A34)))/$B$9)/$B$10)-$B$15,TRUE)+_xlfn.NORM.S.DIST(-($B$4*A34)/SQRT(($B$4*(1-$B$4)/(1-$B$9)+MIN(0.9999,$B$4*(1+A34))*(1-MIN(0.9999,$B$4*(1+A34)))/$B$9)/$B$10)-$B$15,TRUE),_xlfn.NORM.S.DIST(($B$4*A34)/SQRT(($B$4*(1-$B$4)/(1-$B$9)+MIN(0.9999,$B$4*(1+A34))*(1-MIN(0.9999,$B$4*(1+A34)))/$B$9)/$B$10)-$B$15,TRUE))</f>
        <v/>
      </c>
    </row>
    <row r="35">
      <c r="A35" s="16">
        <f>B$5*9/10</f>
        <v/>
      </c>
      <c r="B35" s="17">
        <f>IF($B$8=2,_xlfn.NORM.S.DIST(($B$4*A35)/SQRT(($B$4*(1-$B$4)/(1-$B$9)+MIN(0.9999,$B$4*(1+A35))*(1-MIN(0.9999,$B$4*(1+A35)))/$B$9)/$B$18)-$B$15,TRUE)+_xlfn.NORM.S.DIST(-($B$4*A35)/SQRT(($B$4*(1-$B$4)/(1-$B$9)+MIN(0.9999,$B$4*(1+A35))*(1-MIN(0.9999,$B$4*(1+A35)))/$B$9)/$B$18)-$B$15,TRUE),_xlfn.NORM.S.DIST(($B$4*A35)/SQRT(($B$4*(1-$B$4)/(1-$B$9)+MIN(0.9999,$B$4*(1+A35))*(1-MIN(0.9999,$B$4*(1+A35)))/$B$9)/$B$18)-$B$15,TRUE))</f>
        <v/>
      </c>
      <c r="C35" s="17">
        <f>IF($B$8=2,_xlfn.NORM.S.DIST(($B$4*A35)/SQRT(($B$4*(1-$B$4)/(1-$B$9)+MIN(0.9999,$B$4*(1+A35))*(1-MIN(0.9999,$B$4*(1+A35)))/$B$9)/$B$10)-$B$15,TRUE)+_xlfn.NORM.S.DIST(-($B$4*A35)/SQRT(($B$4*(1-$B$4)/(1-$B$9)+MIN(0.9999,$B$4*(1+A35))*(1-MIN(0.9999,$B$4*(1+A35)))/$B$9)/$B$10)-$B$15,TRUE),_xlfn.NORM.S.DIST(($B$4*A35)/SQRT(($B$4*(1-$B$4)/(1-$B$9)+MIN(0.9999,$B$4*(1+A35))*(1-MIN(0.9999,$B$4*(1+A35)))/$B$9)/$B$10)-$B$15,TRUE))</f>
        <v/>
      </c>
    </row>
    <row r="36">
      <c r="A36" s="16">
        <f>B$5*10/10</f>
        <v/>
      </c>
      <c r="B36" s="17">
        <f>IF($B$8=2,_xlfn.NORM.S.DIST(($B$4*A36)/SQRT(($B$4*(1-$B$4)/(1-$B$9)+MIN(0.9999,$B$4*(1+A36))*(1-MIN(0.9999,$B$4*(1+A36)))/$B$9)/$B$18)-$B$15,TRUE)+_xlfn.NORM.S.DIST(-($B$4*A36)/SQRT(($B$4*(1-$B$4)/(1-$B$9)+MIN(0.9999,$B$4*(1+A36))*(1-MIN(0.9999,$B$4*(1+A36)))/$B$9)/$B$18)-$B$15,TRUE),_xlfn.NORM.S.DIST(($B$4*A36)/SQRT(($B$4*(1-$B$4)/(1-$B$9)+MIN(0.9999,$B$4*(1+A36))*(1-MIN(0.9999,$B$4*(1+A36)))/$B$9)/$B$18)-$B$15,TRUE))</f>
        <v/>
      </c>
      <c r="C36" s="17">
        <f>IF($B$8=2,_xlfn.NORM.S.DIST(($B$4*A36)/SQRT(($B$4*(1-$B$4)/(1-$B$9)+MIN(0.9999,$B$4*(1+A36))*(1-MIN(0.9999,$B$4*(1+A36)))/$B$9)/$B$10)-$B$15,TRUE)+_xlfn.NORM.S.DIST(-($B$4*A36)/SQRT(($B$4*(1-$B$4)/(1-$B$9)+MIN(0.9999,$B$4*(1+A36))*(1-MIN(0.9999,$B$4*(1+A36)))/$B$9)/$B$10)-$B$15,TRUE),_xlfn.NORM.S.DIST(($B$4*A36)/SQRT(($B$4*(1-$B$4)/(1-$B$9)+MIN(0.9999,$B$4*(1+A36))*(1-MIN(0.9999,$B$4*(1+A36)))/$B$9)/$B$10)-$B$15,TRUE))</f>
        <v/>
      </c>
    </row>
    <row r="37">
      <c r="A37" s="16">
        <f>B$5*11/10</f>
        <v/>
      </c>
      <c r="B37" s="17">
        <f>IF($B$8=2,_xlfn.NORM.S.DIST(($B$4*A37)/SQRT(($B$4*(1-$B$4)/(1-$B$9)+MIN(0.9999,$B$4*(1+A37))*(1-MIN(0.9999,$B$4*(1+A37)))/$B$9)/$B$18)-$B$15,TRUE)+_xlfn.NORM.S.DIST(-($B$4*A37)/SQRT(($B$4*(1-$B$4)/(1-$B$9)+MIN(0.9999,$B$4*(1+A37))*(1-MIN(0.9999,$B$4*(1+A37)))/$B$9)/$B$18)-$B$15,TRUE),_xlfn.NORM.S.DIST(($B$4*A37)/SQRT(($B$4*(1-$B$4)/(1-$B$9)+MIN(0.9999,$B$4*(1+A37))*(1-MIN(0.9999,$B$4*(1+A37)))/$B$9)/$B$18)-$B$15,TRUE))</f>
        <v/>
      </c>
      <c r="C37" s="17">
        <f>IF($B$8=2,_xlfn.NORM.S.DIST(($B$4*A37)/SQRT(($B$4*(1-$B$4)/(1-$B$9)+MIN(0.9999,$B$4*(1+A37))*(1-MIN(0.9999,$B$4*(1+A37)))/$B$9)/$B$10)-$B$15,TRUE)+_xlfn.NORM.S.DIST(-($B$4*A37)/SQRT(($B$4*(1-$B$4)/(1-$B$9)+MIN(0.9999,$B$4*(1+A37))*(1-MIN(0.9999,$B$4*(1+A37)))/$B$9)/$B$10)-$B$15,TRUE),_xlfn.NORM.S.DIST(($B$4*A37)/SQRT(($B$4*(1-$B$4)/(1-$B$9)+MIN(0.9999,$B$4*(1+A37))*(1-MIN(0.9999,$B$4*(1+A37)))/$B$9)/$B$10)-$B$15,TRUE))</f>
        <v/>
      </c>
    </row>
    <row r="38">
      <c r="A38" s="16">
        <f>B$5*12/10</f>
        <v/>
      </c>
      <c r="B38" s="17">
        <f>IF($B$8=2,_xlfn.NORM.S.DIST(($B$4*A38)/SQRT(($B$4*(1-$B$4)/(1-$B$9)+MIN(0.9999,$B$4*(1+A38))*(1-MIN(0.9999,$B$4*(1+A38)))/$B$9)/$B$18)-$B$15,TRUE)+_xlfn.NORM.S.DIST(-($B$4*A38)/SQRT(($B$4*(1-$B$4)/(1-$B$9)+MIN(0.9999,$B$4*(1+A38))*(1-MIN(0.9999,$B$4*(1+A38)))/$B$9)/$B$18)-$B$15,TRUE),_xlfn.NORM.S.DIST(($B$4*A38)/SQRT(($B$4*(1-$B$4)/(1-$B$9)+MIN(0.9999,$B$4*(1+A38))*(1-MIN(0.9999,$B$4*(1+A38)))/$B$9)/$B$18)-$B$15,TRUE))</f>
        <v/>
      </c>
      <c r="C38" s="17">
        <f>IF($B$8=2,_xlfn.NORM.S.DIST(($B$4*A38)/SQRT(($B$4*(1-$B$4)/(1-$B$9)+MIN(0.9999,$B$4*(1+A38))*(1-MIN(0.9999,$B$4*(1+A38)))/$B$9)/$B$10)-$B$15,TRUE)+_xlfn.NORM.S.DIST(-($B$4*A38)/SQRT(($B$4*(1-$B$4)/(1-$B$9)+MIN(0.9999,$B$4*(1+A38))*(1-MIN(0.9999,$B$4*(1+A38)))/$B$9)/$B$10)-$B$15,TRUE),_xlfn.NORM.S.DIST(($B$4*A38)/SQRT(($B$4*(1-$B$4)/(1-$B$9)+MIN(0.9999,$B$4*(1+A38))*(1-MIN(0.9999,$B$4*(1+A38)))/$B$9)/$B$10)-$B$15,TRUE))</f>
        <v/>
      </c>
    </row>
    <row r="39">
      <c r="A39" s="16">
        <f>B$5*13/10</f>
        <v/>
      </c>
      <c r="B39" s="17">
        <f>IF($B$8=2,_xlfn.NORM.S.DIST(($B$4*A39)/SQRT(($B$4*(1-$B$4)/(1-$B$9)+MIN(0.9999,$B$4*(1+A39))*(1-MIN(0.9999,$B$4*(1+A39)))/$B$9)/$B$18)-$B$15,TRUE)+_xlfn.NORM.S.DIST(-($B$4*A39)/SQRT(($B$4*(1-$B$4)/(1-$B$9)+MIN(0.9999,$B$4*(1+A39))*(1-MIN(0.9999,$B$4*(1+A39)))/$B$9)/$B$18)-$B$15,TRUE),_xlfn.NORM.S.DIST(($B$4*A39)/SQRT(($B$4*(1-$B$4)/(1-$B$9)+MIN(0.9999,$B$4*(1+A39))*(1-MIN(0.9999,$B$4*(1+A39)))/$B$9)/$B$18)-$B$15,TRUE))</f>
        <v/>
      </c>
      <c r="C39" s="17">
        <f>IF($B$8=2,_xlfn.NORM.S.DIST(($B$4*A39)/SQRT(($B$4*(1-$B$4)/(1-$B$9)+MIN(0.9999,$B$4*(1+A39))*(1-MIN(0.9999,$B$4*(1+A39)))/$B$9)/$B$10)-$B$15,TRUE)+_xlfn.NORM.S.DIST(-($B$4*A39)/SQRT(($B$4*(1-$B$4)/(1-$B$9)+MIN(0.9999,$B$4*(1+A39))*(1-MIN(0.9999,$B$4*(1+A39)))/$B$9)/$B$10)-$B$15,TRUE),_xlfn.NORM.S.DIST(($B$4*A39)/SQRT(($B$4*(1-$B$4)/(1-$B$9)+MIN(0.9999,$B$4*(1+A39))*(1-MIN(0.9999,$B$4*(1+A39)))/$B$9)/$B$10)-$B$15,TRUE))</f>
        <v/>
      </c>
    </row>
    <row r="40">
      <c r="A40" s="16">
        <f>B$5*14/10</f>
        <v/>
      </c>
      <c r="B40" s="17">
        <f>IF($B$8=2,_xlfn.NORM.S.DIST(($B$4*A40)/SQRT(($B$4*(1-$B$4)/(1-$B$9)+MIN(0.9999,$B$4*(1+A40))*(1-MIN(0.9999,$B$4*(1+A40)))/$B$9)/$B$18)-$B$15,TRUE)+_xlfn.NORM.S.DIST(-($B$4*A40)/SQRT(($B$4*(1-$B$4)/(1-$B$9)+MIN(0.9999,$B$4*(1+A40))*(1-MIN(0.9999,$B$4*(1+A40)))/$B$9)/$B$18)-$B$15,TRUE),_xlfn.NORM.S.DIST(($B$4*A40)/SQRT(($B$4*(1-$B$4)/(1-$B$9)+MIN(0.9999,$B$4*(1+A40))*(1-MIN(0.9999,$B$4*(1+A40)))/$B$9)/$B$18)-$B$15,TRUE))</f>
        <v/>
      </c>
      <c r="C40" s="17">
        <f>IF($B$8=2,_xlfn.NORM.S.DIST(($B$4*A40)/SQRT(($B$4*(1-$B$4)/(1-$B$9)+MIN(0.9999,$B$4*(1+A40))*(1-MIN(0.9999,$B$4*(1+A40)))/$B$9)/$B$10)-$B$15,TRUE)+_xlfn.NORM.S.DIST(-($B$4*A40)/SQRT(($B$4*(1-$B$4)/(1-$B$9)+MIN(0.9999,$B$4*(1+A40))*(1-MIN(0.9999,$B$4*(1+A40)))/$B$9)/$B$10)-$B$15,TRUE),_xlfn.NORM.S.DIST(($B$4*A40)/SQRT(($B$4*(1-$B$4)/(1-$B$9)+MIN(0.9999,$B$4*(1+A40))*(1-MIN(0.9999,$B$4*(1+A40)))/$B$9)/$B$10)-$B$15,TRUE))</f>
        <v/>
      </c>
    </row>
    <row r="41">
      <c r="A41" s="16">
        <f>B$5*15/10</f>
        <v/>
      </c>
      <c r="B41" s="17">
        <f>IF($B$8=2,_xlfn.NORM.S.DIST(($B$4*A41)/SQRT(($B$4*(1-$B$4)/(1-$B$9)+MIN(0.9999,$B$4*(1+A41))*(1-MIN(0.9999,$B$4*(1+A41)))/$B$9)/$B$18)-$B$15,TRUE)+_xlfn.NORM.S.DIST(-($B$4*A41)/SQRT(($B$4*(1-$B$4)/(1-$B$9)+MIN(0.9999,$B$4*(1+A41))*(1-MIN(0.9999,$B$4*(1+A41)))/$B$9)/$B$18)-$B$15,TRUE),_xlfn.NORM.S.DIST(($B$4*A41)/SQRT(($B$4*(1-$B$4)/(1-$B$9)+MIN(0.9999,$B$4*(1+A41))*(1-MIN(0.9999,$B$4*(1+A41)))/$B$9)/$B$18)-$B$15,TRUE))</f>
        <v/>
      </c>
      <c r="C41" s="17">
        <f>IF($B$8=2,_xlfn.NORM.S.DIST(($B$4*A41)/SQRT(($B$4*(1-$B$4)/(1-$B$9)+MIN(0.9999,$B$4*(1+A41))*(1-MIN(0.9999,$B$4*(1+A41)))/$B$9)/$B$10)-$B$15,TRUE)+_xlfn.NORM.S.DIST(-($B$4*A41)/SQRT(($B$4*(1-$B$4)/(1-$B$9)+MIN(0.9999,$B$4*(1+A41))*(1-MIN(0.9999,$B$4*(1+A41)))/$B$9)/$B$10)-$B$15,TRUE),_xlfn.NORM.S.DIST(($B$4*A41)/SQRT(($B$4*(1-$B$4)/(1-$B$9)+MIN(0.9999,$B$4*(1+A41))*(1-MIN(0.9999,$B$4*(1+A41)))/$B$9)/$B$10)-$B$15,TRUE))</f>
        <v/>
      </c>
    </row>
    <row r="42">
      <c r="A42" s="16">
        <f>B$5*16/10</f>
        <v/>
      </c>
      <c r="B42" s="17">
        <f>IF($B$8=2,_xlfn.NORM.S.DIST(($B$4*A42)/SQRT(($B$4*(1-$B$4)/(1-$B$9)+MIN(0.9999,$B$4*(1+A42))*(1-MIN(0.9999,$B$4*(1+A42)))/$B$9)/$B$18)-$B$15,TRUE)+_xlfn.NORM.S.DIST(-($B$4*A42)/SQRT(($B$4*(1-$B$4)/(1-$B$9)+MIN(0.9999,$B$4*(1+A42))*(1-MIN(0.9999,$B$4*(1+A42)))/$B$9)/$B$18)-$B$15,TRUE),_xlfn.NORM.S.DIST(($B$4*A42)/SQRT(($B$4*(1-$B$4)/(1-$B$9)+MIN(0.9999,$B$4*(1+A42))*(1-MIN(0.9999,$B$4*(1+A42)))/$B$9)/$B$18)-$B$15,TRUE))</f>
        <v/>
      </c>
      <c r="C42" s="17">
        <f>IF($B$8=2,_xlfn.NORM.S.DIST(($B$4*A42)/SQRT(($B$4*(1-$B$4)/(1-$B$9)+MIN(0.9999,$B$4*(1+A42))*(1-MIN(0.9999,$B$4*(1+A42)))/$B$9)/$B$10)-$B$15,TRUE)+_xlfn.NORM.S.DIST(-($B$4*A42)/SQRT(($B$4*(1-$B$4)/(1-$B$9)+MIN(0.9999,$B$4*(1+A42))*(1-MIN(0.9999,$B$4*(1+A42)))/$B$9)/$B$10)-$B$15,TRUE),_xlfn.NORM.S.DIST(($B$4*A42)/SQRT(($B$4*(1-$B$4)/(1-$B$9)+MIN(0.9999,$B$4*(1+A42))*(1-MIN(0.9999,$B$4*(1+A42)))/$B$9)/$B$10)-$B$15,TRUE))</f>
        <v/>
      </c>
    </row>
    <row r="43">
      <c r="A43" s="16">
        <f>B$5*17/10</f>
        <v/>
      </c>
      <c r="B43" s="17">
        <f>IF($B$8=2,_xlfn.NORM.S.DIST(($B$4*A43)/SQRT(($B$4*(1-$B$4)/(1-$B$9)+MIN(0.9999,$B$4*(1+A43))*(1-MIN(0.9999,$B$4*(1+A43)))/$B$9)/$B$18)-$B$15,TRUE)+_xlfn.NORM.S.DIST(-($B$4*A43)/SQRT(($B$4*(1-$B$4)/(1-$B$9)+MIN(0.9999,$B$4*(1+A43))*(1-MIN(0.9999,$B$4*(1+A43)))/$B$9)/$B$18)-$B$15,TRUE),_xlfn.NORM.S.DIST(($B$4*A43)/SQRT(($B$4*(1-$B$4)/(1-$B$9)+MIN(0.9999,$B$4*(1+A43))*(1-MIN(0.9999,$B$4*(1+A43)))/$B$9)/$B$18)-$B$15,TRUE))</f>
        <v/>
      </c>
      <c r="C43" s="17">
        <f>IF($B$8=2,_xlfn.NORM.S.DIST(($B$4*A43)/SQRT(($B$4*(1-$B$4)/(1-$B$9)+MIN(0.9999,$B$4*(1+A43))*(1-MIN(0.9999,$B$4*(1+A43)))/$B$9)/$B$10)-$B$15,TRUE)+_xlfn.NORM.S.DIST(-($B$4*A43)/SQRT(($B$4*(1-$B$4)/(1-$B$9)+MIN(0.9999,$B$4*(1+A43))*(1-MIN(0.9999,$B$4*(1+A43)))/$B$9)/$B$10)-$B$15,TRUE),_xlfn.NORM.S.DIST(($B$4*A43)/SQRT(($B$4*(1-$B$4)/(1-$B$9)+MIN(0.9999,$B$4*(1+A43))*(1-MIN(0.9999,$B$4*(1+A43)))/$B$9)/$B$10)-$B$15,TRUE))</f>
        <v/>
      </c>
    </row>
    <row r="44">
      <c r="A44" s="16">
        <f>B$5*18/10</f>
        <v/>
      </c>
      <c r="B44" s="17">
        <f>IF($B$8=2,_xlfn.NORM.S.DIST(($B$4*A44)/SQRT(($B$4*(1-$B$4)/(1-$B$9)+MIN(0.9999,$B$4*(1+A44))*(1-MIN(0.9999,$B$4*(1+A44)))/$B$9)/$B$18)-$B$15,TRUE)+_xlfn.NORM.S.DIST(-($B$4*A44)/SQRT(($B$4*(1-$B$4)/(1-$B$9)+MIN(0.9999,$B$4*(1+A44))*(1-MIN(0.9999,$B$4*(1+A44)))/$B$9)/$B$18)-$B$15,TRUE),_xlfn.NORM.S.DIST(($B$4*A44)/SQRT(($B$4*(1-$B$4)/(1-$B$9)+MIN(0.9999,$B$4*(1+A44))*(1-MIN(0.9999,$B$4*(1+A44)))/$B$9)/$B$18)-$B$15,TRUE))</f>
        <v/>
      </c>
      <c r="C44" s="17">
        <f>IF($B$8=2,_xlfn.NORM.S.DIST(($B$4*A44)/SQRT(($B$4*(1-$B$4)/(1-$B$9)+MIN(0.9999,$B$4*(1+A44))*(1-MIN(0.9999,$B$4*(1+A44)))/$B$9)/$B$10)-$B$15,TRUE)+_xlfn.NORM.S.DIST(-($B$4*A44)/SQRT(($B$4*(1-$B$4)/(1-$B$9)+MIN(0.9999,$B$4*(1+A44))*(1-MIN(0.9999,$B$4*(1+A44)))/$B$9)/$B$10)-$B$15,TRUE),_xlfn.NORM.S.DIST(($B$4*A44)/SQRT(($B$4*(1-$B$4)/(1-$B$9)+MIN(0.9999,$B$4*(1+A44))*(1-MIN(0.9999,$B$4*(1+A44)))/$B$9)/$B$10)-$B$15,TRUE))</f>
        <v/>
      </c>
    </row>
    <row r="45">
      <c r="A45" s="16">
        <f>B$5*19/10</f>
        <v/>
      </c>
      <c r="B45" s="17">
        <f>IF($B$8=2,_xlfn.NORM.S.DIST(($B$4*A45)/SQRT(($B$4*(1-$B$4)/(1-$B$9)+MIN(0.9999,$B$4*(1+A45))*(1-MIN(0.9999,$B$4*(1+A45)))/$B$9)/$B$18)-$B$15,TRUE)+_xlfn.NORM.S.DIST(-($B$4*A45)/SQRT(($B$4*(1-$B$4)/(1-$B$9)+MIN(0.9999,$B$4*(1+A45))*(1-MIN(0.9999,$B$4*(1+A45)))/$B$9)/$B$18)-$B$15,TRUE),_xlfn.NORM.S.DIST(($B$4*A45)/SQRT(($B$4*(1-$B$4)/(1-$B$9)+MIN(0.9999,$B$4*(1+A45))*(1-MIN(0.9999,$B$4*(1+A45)))/$B$9)/$B$18)-$B$15,TRUE))</f>
        <v/>
      </c>
      <c r="C45" s="17">
        <f>IF($B$8=2,_xlfn.NORM.S.DIST(($B$4*A45)/SQRT(($B$4*(1-$B$4)/(1-$B$9)+MIN(0.9999,$B$4*(1+A45))*(1-MIN(0.9999,$B$4*(1+A45)))/$B$9)/$B$10)-$B$15,TRUE)+_xlfn.NORM.S.DIST(-($B$4*A45)/SQRT(($B$4*(1-$B$4)/(1-$B$9)+MIN(0.9999,$B$4*(1+A45))*(1-MIN(0.9999,$B$4*(1+A45)))/$B$9)/$B$10)-$B$15,TRUE),_xlfn.NORM.S.DIST(($B$4*A45)/SQRT(($B$4*(1-$B$4)/(1-$B$9)+MIN(0.9999,$B$4*(1+A45))*(1-MIN(0.9999,$B$4*(1+A45)))/$B$9)/$B$10)-$B$15,TRUE))</f>
        <v/>
      </c>
    </row>
    <row r="46">
      <c r="A46" s="16">
        <f>B$5*20/10</f>
        <v/>
      </c>
      <c r="B46" s="17">
        <f>IF($B$8=2,_xlfn.NORM.S.DIST(($B$4*A46)/SQRT(($B$4*(1-$B$4)/(1-$B$9)+MIN(0.9999,$B$4*(1+A46))*(1-MIN(0.9999,$B$4*(1+A46)))/$B$9)/$B$18)-$B$15,TRUE)+_xlfn.NORM.S.DIST(-($B$4*A46)/SQRT(($B$4*(1-$B$4)/(1-$B$9)+MIN(0.9999,$B$4*(1+A46))*(1-MIN(0.9999,$B$4*(1+A46)))/$B$9)/$B$18)-$B$15,TRUE),_xlfn.NORM.S.DIST(($B$4*A46)/SQRT(($B$4*(1-$B$4)/(1-$B$9)+MIN(0.9999,$B$4*(1+A46))*(1-MIN(0.9999,$B$4*(1+A46)))/$B$9)/$B$18)-$B$15,TRUE))</f>
        <v/>
      </c>
      <c r="C46" s="17">
        <f>IF($B$8=2,_xlfn.NORM.S.DIST(($B$4*A46)/SQRT(($B$4*(1-$B$4)/(1-$B$9)+MIN(0.9999,$B$4*(1+A46))*(1-MIN(0.9999,$B$4*(1+A46)))/$B$9)/$B$10)-$B$15,TRUE)+_xlfn.NORM.S.DIST(-($B$4*A46)/SQRT(($B$4*(1-$B$4)/(1-$B$9)+MIN(0.9999,$B$4*(1+A46))*(1-MIN(0.9999,$B$4*(1+A46)))/$B$9)/$B$10)-$B$15,TRUE),_xlfn.NORM.S.DIST(($B$4*A46)/SQRT(($B$4*(1-$B$4)/(1-$B$9)+MIN(0.9999,$B$4*(1+A46))*(1-MIN(0.9999,$B$4*(1+A46)))/$B$9)/$B$10)-$B$15,TRUE))</f>
        <v/>
      </c>
    </row>
  </sheetData>
  <dataValidations count="1">
    <dataValidation sqref="B8" showDropDown="0" showInputMessage="0" showErrorMessage="0" allowBlank="0" type="list">
      <formula1>"1,2"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8" customWidth="1" min="4" max="4"/>
  </cols>
  <sheetData>
    <row r="1">
      <c r="A1" s="1" t="inlineStr">
        <is>
          <t>Geo / continuous test</t>
        </is>
      </c>
    </row>
    <row r="3">
      <c r="A3" s="2" t="inlineStr">
        <is>
          <t>Inputs</t>
        </is>
      </c>
      <c r="D3" s="2" t="inlineStr">
        <is>
          <t>MDE (% lift) by regions and weeks</t>
        </is>
      </c>
    </row>
    <row r="4">
      <c r="A4" t="inlineStr">
        <is>
          <t>Average weekly outcome per region</t>
        </is>
      </c>
      <c r="B4" s="9" t="n">
        <v>50000</v>
      </c>
      <c r="D4" t="inlineStr">
        <is>
          <t>Regions \ weeks</t>
        </is>
      </c>
      <c r="E4" s="18" t="n">
        <v>2</v>
      </c>
      <c r="F4" s="18" t="n">
        <v>4</v>
      </c>
      <c r="G4" s="18" t="n">
        <v>8</v>
      </c>
      <c r="H4" s="18" t="n">
        <v>12</v>
      </c>
    </row>
    <row r="5">
      <c r="A5" t="inlineStr">
        <is>
          <t>SD across regions (weekly averages)</t>
        </is>
      </c>
      <c r="B5" s="9" t="n">
        <v>15000</v>
      </c>
      <c r="D5" s="2" t="n">
        <v>10</v>
      </c>
      <c r="E5" s="19">
        <f>($B$20+$B$21)*SQRT(($B$5^2*(1-$B$10)+$B$6^2/E$4)*(1/MAX(1,ROUND($D5*$B$8,0))+1/MAX(1,$D5-MAX(1,ROUND($D5*$B$8,0)))))/$B$4</f>
        <v/>
      </c>
      <c r="F5" s="19">
        <f>($B$20+$B$21)*SQRT(($B$5^2*(1-$B$10)+$B$6^2/F$4)*(1/MAX(1,ROUND($D5*$B$8,0))+1/MAX(1,$D5-MAX(1,ROUND($D5*$B$8,0)))))/$B$4</f>
        <v/>
      </c>
      <c r="G5" s="19">
        <f>($B$20+$B$21)*SQRT(($B$5^2*(1-$B$10)+$B$6^2/G$4)*(1/MAX(1,ROUND($D5*$B$8,0))+1/MAX(1,$D5-MAX(1,ROUND($D5*$B$8,0)))))/$B$4</f>
        <v/>
      </c>
      <c r="H5" s="19">
        <f>($B$20+$B$21)*SQRT(($B$5^2*(1-$B$10)+$B$6^2/H$4)*(1/MAX(1,ROUND($D5*$B$8,0))+1/MAX(1,$D5-MAX(1,ROUND($D5*$B$8,0)))))/$B$4</f>
        <v/>
      </c>
    </row>
    <row r="6">
      <c r="A6" t="inlineStr">
        <is>
          <t>SD week to week within a region</t>
        </is>
      </c>
      <c r="B6" s="9" t="n">
        <v>5000</v>
      </c>
      <c r="D6" s="2" t="n">
        <v>20</v>
      </c>
      <c r="E6" s="19">
        <f>($B$20+$B$21)*SQRT(($B$5^2*(1-$B$10)+$B$6^2/E$4)*(1/MAX(1,ROUND($D6*$B$8,0))+1/MAX(1,$D6-MAX(1,ROUND($D6*$B$8,0)))))/$B$4</f>
        <v/>
      </c>
      <c r="F6" s="19">
        <f>($B$20+$B$21)*SQRT(($B$5^2*(1-$B$10)+$B$6^2/F$4)*(1/MAX(1,ROUND($D6*$B$8,0))+1/MAX(1,$D6-MAX(1,ROUND($D6*$B$8,0)))))/$B$4</f>
        <v/>
      </c>
      <c r="G6" s="19">
        <f>($B$20+$B$21)*SQRT(($B$5^2*(1-$B$10)+$B$6^2/G$4)*(1/MAX(1,ROUND($D6*$B$8,0))+1/MAX(1,$D6-MAX(1,ROUND($D6*$B$8,0)))))/$B$4</f>
        <v/>
      </c>
      <c r="H6" s="19">
        <f>($B$20+$B$21)*SQRT(($B$5^2*(1-$B$10)+$B$6^2/H$4)*(1/MAX(1,ROUND($D6*$B$8,0))+1/MAX(1,$D6-MAX(1,ROUND($D6*$B$8,0)))))/$B$4</f>
        <v/>
      </c>
    </row>
    <row r="7">
      <c r="A7" t="inlineStr">
        <is>
          <t>Number of regions</t>
        </is>
      </c>
      <c r="B7" s="8" t="n">
        <v>40</v>
      </c>
      <c r="D7" s="2" t="n">
        <v>40</v>
      </c>
      <c r="E7" s="19">
        <f>($B$20+$B$21)*SQRT(($B$5^2*(1-$B$10)+$B$6^2/E$4)*(1/MAX(1,ROUND($D7*$B$8,0))+1/MAX(1,$D7-MAX(1,ROUND($D7*$B$8,0)))))/$B$4</f>
        <v/>
      </c>
      <c r="F7" s="19">
        <f>($B$20+$B$21)*SQRT(($B$5^2*(1-$B$10)+$B$6^2/F$4)*(1/MAX(1,ROUND($D7*$B$8,0))+1/MAX(1,$D7-MAX(1,ROUND($D7*$B$8,0)))))/$B$4</f>
        <v/>
      </c>
      <c r="G7" s="19">
        <f>($B$20+$B$21)*SQRT(($B$5^2*(1-$B$10)+$B$6^2/G$4)*(1/MAX(1,ROUND($D7*$B$8,0))+1/MAX(1,$D7-MAX(1,ROUND($D7*$B$8,0)))))/$B$4</f>
        <v/>
      </c>
      <c r="H7" s="19">
        <f>($B$20+$B$21)*SQRT(($B$5^2*(1-$B$10)+$B$6^2/H$4)*(1/MAX(1,ROUND($D7*$B$8,0))+1/MAX(1,$D7-MAX(1,ROUND($D7*$B$8,0)))))/$B$4</f>
        <v/>
      </c>
    </row>
    <row r="8">
      <c r="A8" t="inlineStr">
        <is>
          <t>Share of regions treated</t>
        </is>
      </c>
      <c r="B8" s="7" t="n">
        <v>0.5</v>
      </c>
      <c r="D8" s="2" t="n">
        <v>80</v>
      </c>
      <c r="E8" s="19">
        <f>($B$20+$B$21)*SQRT(($B$5^2*(1-$B$10)+$B$6^2/E$4)*(1/MAX(1,ROUND($D8*$B$8,0))+1/MAX(1,$D8-MAX(1,ROUND($D8*$B$8,0)))))/$B$4</f>
        <v/>
      </c>
      <c r="F8" s="19">
        <f>($B$20+$B$21)*SQRT(($B$5^2*(1-$B$10)+$B$6^2/F$4)*(1/MAX(1,ROUND($D8*$B$8,0))+1/MAX(1,$D8-MAX(1,ROUND($D8*$B$8,0)))))/$B$4</f>
        <v/>
      </c>
      <c r="G8" s="19">
        <f>($B$20+$B$21)*SQRT(($B$5^2*(1-$B$10)+$B$6^2/G$4)*(1/MAX(1,ROUND($D8*$B$8,0))+1/MAX(1,$D8-MAX(1,ROUND($D8*$B$8,0)))))/$B$4</f>
        <v/>
      </c>
      <c r="H8" s="19">
        <f>($B$20+$B$21)*SQRT(($B$5^2*(1-$B$10)+$B$6^2/H$4)*(1/MAX(1,ROUND($D8*$B$8,0))+1/MAX(1,$D8-MAX(1,ROUND($D8*$B$8,0)))))/$B$4</f>
        <v/>
      </c>
    </row>
    <row r="9">
      <c r="A9" t="inlineStr">
        <is>
          <t>Test length (weeks)</t>
        </is>
      </c>
      <c r="B9" s="8" t="n">
        <v>4</v>
      </c>
      <c r="D9" s="2" t="n">
        <v>160</v>
      </c>
      <c r="E9" s="19">
        <f>($B$20+$B$21)*SQRT(($B$5^2*(1-$B$10)+$B$6^2/E$4)*(1/MAX(1,ROUND($D9*$B$8,0))+1/MAX(1,$D9-MAX(1,ROUND($D9*$B$8,0)))))/$B$4</f>
        <v/>
      </c>
      <c r="F9" s="19">
        <f>($B$20+$B$21)*SQRT(($B$5^2*(1-$B$10)+$B$6^2/F$4)*(1/MAX(1,ROUND($D9*$B$8,0))+1/MAX(1,$D9-MAX(1,ROUND($D9*$B$8,0)))))/$B$4</f>
        <v/>
      </c>
      <c r="G9" s="19">
        <f>($B$20+$B$21)*SQRT(($B$5^2*(1-$B$10)+$B$6^2/G$4)*(1/MAX(1,ROUND($D9*$B$8,0))+1/MAX(1,$D9-MAX(1,ROUND($D9*$B$8,0)))))/$B$4</f>
        <v/>
      </c>
      <c r="H9" s="19">
        <f>($B$20+$B$21)*SQRT(($B$5^2*(1-$B$10)+$B$6^2/H$4)*(1/MAX(1,ROUND($D9*$B$8,0))+1/MAX(1,$D9-MAX(1,ROUND($D9*$B$8,0)))))/$B$4</f>
        <v/>
      </c>
    </row>
    <row r="10">
      <c r="A10" t="inlineStr">
        <is>
          <t>Pre-period R^2 (share of between-region gap explained)</t>
        </is>
      </c>
      <c r="B10" s="7" t="n">
        <v>0</v>
      </c>
    </row>
    <row r="11">
      <c r="A11" t="inlineStr">
        <is>
          <t>Significance level (alpha)</t>
        </is>
      </c>
      <c r="B11" s="5" t="n">
        <v>0.05</v>
      </c>
    </row>
    <row r="12">
      <c r="A12" t="inlineStr">
        <is>
          <t>Power (1 - beta)</t>
        </is>
      </c>
      <c r="B12" s="7" t="n">
        <v>0.8</v>
      </c>
    </row>
    <row r="13">
      <c r="A13" t="inlineStr">
        <is>
          <t>Sides (1 or 2)</t>
        </is>
      </c>
      <c r="B13" s="8" t="n">
        <v>2</v>
      </c>
    </row>
    <row r="15">
      <c r="A15" s="2" t="inlineStr">
        <is>
          <t>Results</t>
        </is>
      </c>
    </row>
    <row r="16">
      <c r="A16" t="inlineStr">
        <is>
          <t>Treated regions</t>
        </is>
      </c>
      <c r="B16" s="20">
        <f>MAX(1,ROUND(B7*B8,0))</f>
        <v/>
      </c>
    </row>
    <row r="17">
      <c r="A17" t="inlineStr">
        <is>
          <t>Control regions</t>
        </is>
      </c>
      <c r="B17" s="20">
        <f>MAX(1,B7-B16)</f>
        <v/>
      </c>
    </row>
    <row r="18">
      <c r="A18" t="inlineStr">
        <is>
          <t>Variance of one region's test average</t>
        </is>
      </c>
      <c r="B18" s="15">
        <f>B5^2*(1-B10)+B6^2/B9</f>
        <v/>
      </c>
    </row>
    <row r="19">
      <c r="A19" t="inlineStr">
        <is>
          <t>Standard error of the difference</t>
        </is>
      </c>
      <c r="B19" s="21">
        <f>SQRT(B18*(1/B16+1/B17))</f>
        <v/>
      </c>
    </row>
    <row r="20">
      <c r="A20" t="inlineStr">
        <is>
          <t>z for alpha</t>
        </is>
      </c>
      <c r="B20" s="11">
        <f>_xlfn.NORM.S.INV(1-B11/B13)</f>
        <v/>
      </c>
    </row>
    <row r="21">
      <c r="A21" t="inlineStr">
        <is>
          <t>z for power</t>
        </is>
      </c>
      <c r="B21" s="11">
        <f>_xlfn.NORM.S.INV(B12)</f>
        <v/>
      </c>
    </row>
    <row r="22">
      <c r="A22" t="inlineStr">
        <is>
          <t>MDE per region per week</t>
        </is>
      </c>
      <c r="B22" s="15">
        <f>(B20+B21)*B19</f>
        <v/>
      </c>
    </row>
    <row r="23">
      <c r="A23" t="inlineStr">
        <is>
          <t>MDE as % lift</t>
        </is>
      </c>
      <c r="B23" s="13">
        <f>B22/B4</f>
        <v/>
      </c>
    </row>
    <row r="24">
      <c r="A24" t="inlineStr">
        <is>
          <t>Incremental outcome needed over the test</t>
        </is>
      </c>
      <c r="B24" s="15">
        <f>B22*B16*B9</f>
        <v/>
      </c>
    </row>
    <row r="25">
      <c r="A25" t="inlineStr">
        <is>
          <t>Share of noise from between-region differences</t>
        </is>
      </c>
      <c r="B25" s="17">
        <f>B5^2*(1-B10)/B18</f>
        <v/>
      </c>
    </row>
    <row r="28">
      <c r="A28" s="2" t="inlineStr">
        <is>
          <t>Power curve</t>
        </is>
      </c>
    </row>
    <row r="29">
      <c r="A29" t="inlineStr">
        <is>
          <t>True lift (% of weekly outcome)</t>
        </is>
      </c>
      <c r="B29" t="inlineStr">
        <is>
          <t>Power</t>
        </is>
      </c>
    </row>
    <row r="30">
      <c r="A30" s="16">
        <f>$B$23*0/10</f>
        <v/>
      </c>
      <c r="B30" s="17">
        <f>IF($B$13=2,_xlfn.NORM.S.DIST((A30*$B$4)/$B$19-$B$20,TRUE)+_xlfn.NORM.S.DIST(-(A30*$B$4)/$B$19-$B$20,TRUE),_xlfn.NORM.S.DIST((A30*$B$4)/$B$19-$B$20,TRUE))</f>
        <v/>
      </c>
    </row>
    <row r="31">
      <c r="A31" s="16">
        <f>$B$23*1/10</f>
        <v/>
      </c>
      <c r="B31" s="17">
        <f>IF($B$13=2,_xlfn.NORM.S.DIST((A31*$B$4)/$B$19-$B$20,TRUE)+_xlfn.NORM.S.DIST(-(A31*$B$4)/$B$19-$B$20,TRUE),_xlfn.NORM.S.DIST((A31*$B$4)/$B$19-$B$20,TRUE))</f>
        <v/>
      </c>
    </row>
    <row r="32">
      <c r="A32" s="16">
        <f>$B$23*2/10</f>
        <v/>
      </c>
      <c r="B32" s="17">
        <f>IF($B$13=2,_xlfn.NORM.S.DIST((A32*$B$4)/$B$19-$B$20,TRUE)+_xlfn.NORM.S.DIST(-(A32*$B$4)/$B$19-$B$20,TRUE),_xlfn.NORM.S.DIST((A32*$B$4)/$B$19-$B$20,TRUE))</f>
        <v/>
      </c>
    </row>
    <row r="33">
      <c r="A33" s="16">
        <f>$B$23*3/10</f>
        <v/>
      </c>
      <c r="B33" s="17">
        <f>IF($B$13=2,_xlfn.NORM.S.DIST((A33*$B$4)/$B$19-$B$20,TRUE)+_xlfn.NORM.S.DIST(-(A33*$B$4)/$B$19-$B$20,TRUE),_xlfn.NORM.S.DIST((A33*$B$4)/$B$19-$B$20,TRUE))</f>
        <v/>
      </c>
    </row>
    <row r="34">
      <c r="A34" s="16">
        <f>$B$23*4/10</f>
        <v/>
      </c>
      <c r="B34" s="17">
        <f>IF($B$13=2,_xlfn.NORM.S.DIST((A34*$B$4)/$B$19-$B$20,TRUE)+_xlfn.NORM.S.DIST(-(A34*$B$4)/$B$19-$B$20,TRUE),_xlfn.NORM.S.DIST((A34*$B$4)/$B$19-$B$20,TRUE))</f>
        <v/>
      </c>
    </row>
    <row r="35">
      <c r="A35" s="16">
        <f>$B$23*5/10</f>
        <v/>
      </c>
      <c r="B35" s="17">
        <f>IF($B$13=2,_xlfn.NORM.S.DIST((A35*$B$4)/$B$19-$B$20,TRUE)+_xlfn.NORM.S.DIST(-(A35*$B$4)/$B$19-$B$20,TRUE),_xlfn.NORM.S.DIST((A35*$B$4)/$B$19-$B$20,TRUE))</f>
        <v/>
      </c>
    </row>
    <row r="36">
      <c r="A36" s="16">
        <f>$B$23*6/10</f>
        <v/>
      </c>
      <c r="B36" s="17">
        <f>IF($B$13=2,_xlfn.NORM.S.DIST((A36*$B$4)/$B$19-$B$20,TRUE)+_xlfn.NORM.S.DIST(-(A36*$B$4)/$B$19-$B$20,TRUE),_xlfn.NORM.S.DIST((A36*$B$4)/$B$19-$B$20,TRUE))</f>
        <v/>
      </c>
    </row>
    <row r="37">
      <c r="A37" s="16">
        <f>$B$23*7/10</f>
        <v/>
      </c>
      <c r="B37" s="17">
        <f>IF($B$13=2,_xlfn.NORM.S.DIST((A37*$B$4)/$B$19-$B$20,TRUE)+_xlfn.NORM.S.DIST(-(A37*$B$4)/$B$19-$B$20,TRUE),_xlfn.NORM.S.DIST((A37*$B$4)/$B$19-$B$20,TRUE))</f>
        <v/>
      </c>
    </row>
    <row r="38">
      <c r="A38" s="16">
        <f>$B$23*8/10</f>
        <v/>
      </c>
      <c r="B38" s="17">
        <f>IF($B$13=2,_xlfn.NORM.S.DIST((A38*$B$4)/$B$19-$B$20,TRUE)+_xlfn.NORM.S.DIST(-(A38*$B$4)/$B$19-$B$20,TRUE),_xlfn.NORM.S.DIST((A38*$B$4)/$B$19-$B$20,TRUE))</f>
        <v/>
      </c>
    </row>
    <row r="39">
      <c r="A39" s="16">
        <f>$B$23*9/10</f>
        <v/>
      </c>
      <c r="B39" s="17">
        <f>IF($B$13=2,_xlfn.NORM.S.DIST((A39*$B$4)/$B$19-$B$20,TRUE)+_xlfn.NORM.S.DIST(-(A39*$B$4)/$B$19-$B$20,TRUE),_xlfn.NORM.S.DIST((A39*$B$4)/$B$19-$B$20,TRUE))</f>
        <v/>
      </c>
    </row>
    <row r="40">
      <c r="A40" s="16">
        <f>$B$23*10/10</f>
        <v/>
      </c>
      <c r="B40" s="17">
        <f>IF($B$13=2,_xlfn.NORM.S.DIST((A40*$B$4)/$B$19-$B$20,TRUE)+_xlfn.NORM.S.DIST(-(A40*$B$4)/$B$19-$B$20,TRUE),_xlfn.NORM.S.DIST((A40*$B$4)/$B$19-$B$20,TRUE))</f>
        <v/>
      </c>
    </row>
    <row r="41">
      <c r="A41" s="16">
        <f>$B$23*11/10</f>
        <v/>
      </c>
      <c r="B41" s="17">
        <f>IF($B$13=2,_xlfn.NORM.S.DIST((A41*$B$4)/$B$19-$B$20,TRUE)+_xlfn.NORM.S.DIST(-(A41*$B$4)/$B$19-$B$20,TRUE),_xlfn.NORM.S.DIST((A41*$B$4)/$B$19-$B$20,TRUE))</f>
        <v/>
      </c>
    </row>
    <row r="42">
      <c r="A42" s="16">
        <f>$B$23*12/10</f>
        <v/>
      </c>
      <c r="B42" s="17">
        <f>IF($B$13=2,_xlfn.NORM.S.DIST((A42*$B$4)/$B$19-$B$20,TRUE)+_xlfn.NORM.S.DIST(-(A42*$B$4)/$B$19-$B$20,TRUE),_xlfn.NORM.S.DIST((A42*$B$4)/$B$19-$B$20,TRUE))</f>
        <v/>
      </c>
    </row>
    <row r="43">
      <c r="A43" s="16">
        <f>$B$23*13/10</f>
        <v/>
      </c>
      <c r="B43" s="17">
        <f>IF($B$13=2,_xlfn.NORM.S.DIST((A43*$B$4)/$B$19-$B$20,TRUE)+_xlfn.NORM.S.DIST(-(A43*$B$4)/$B$19-$B$20,TRUE),_xlfn.NORM.S.DIST((A43*$B$4)/$B$19-$B$20,TRUE))</f>
        <v/>
      </c>
    </row>
    <row r="44">
      <c r="A44" s="16">
        <f>$B$23*14/10</f>
        <v/>
      </c>
      <c r="B44" s="17">
        <f>IF($B$13=2,_xlfn.NORM.S.DIST((A44*$B$4)/$B$19-$B$20,TRUE)+_xlfn.NORM.S.DIST(-(A44*$B$4)/$B$19-$B$20,TRUE),_xlfn.NORM.S.DIST((A44*$B$4)/$B$19-$B$20,TRUE))</f>
        <v/>
      </c>
    </row>
    <row r="45">
      <c r="A45" s="16">
        <f>$B$23*15/10</f>
        <v/>
      </c>
      <c r="B45" s="17">
        <f>IF($B$13=2,_xlfn.NORM.S.DIST((A45*$B$4)/$B$19-$B$20,TRUE)+_xlfn.NORM.S.DIST(-(A45*$B$4)/$B$19-$B$20,TRUE),_xlfn.NORM.S.DIST((A45*$B$4)/$B$19-$B$20,TRUE))</f>
        <v/>
      </c>
    </row>
    <row r="46">
      <c r="A46" s="16">
        <f>$B$23*16/10</f>
        <v/>
      </c>
      <c r="B46" s="17">
        <f>IF($B$13=2,_xlfn.NORM.S.DIST((A46*$B$4)/$B$19-$B$20,TRUE)+_xlfn.NORM.S.DIST(-(A46*$B$4)/$B$19-$B$20,TRUE),_xlfn.NORM.S.DIST((A46*$B$4)/$B$19-$B$20,TRUE))</f>
        <v/>
      </c>
    </row>
    <row r="47">
      <c r="A47" s="16">
        <f>$B$23*17/10</f>
        <v/>
      </c>
      <c r="B47" s="17">
        <f>IF($B$13=2,_xlfn.NORM.S.DIST((A47*$B$4)/$B$19-$B$20,TRUE)+_xlfn.NORM.S.DIST(-(A47*$B$4)/$B$19-$B$20,TRUE),_xlfn.NORM.S.DIST((A47*$B$4)/$B$19-$B$20,TRUE))</f>
        <v/>
      </c>
    </row>
    <row r="48">
      <c r="A48" s="16">
        <f>$B$23*18/10</f>
        <v/>
      </c>
      <c r="B48" s="17">
        <f>IF($B$13=2,_xlfn.NORM.S.DIST((A48*$B$4)/$B$19-$B$20,TRUE)+_xlfn.NORM.S.DIST(-(A48*$B$4)/$B$19-$B$20,TRUE),_xlfn.NORM.S.DIST((A48*$B$4)/$B$19-$B$20,TRUE))</f>
        <v/>
      </c>
    </row>
    <row r="49">
      <c r="A49" s="16">
        <f>$B$23*19/10</f>
        <v/>
      </c>
      <c r="B49" s="17">
        <f>IF($B$13=2,_xlfn.NORM.S.DIST((A49*$B$4)/$B$19-$B$20,TRUE)+_xlfn.NORM.S.DIST(-(A49*$B$4)/$B$19-$B$20,TRUE),_xlfn.NORM.S.DIST((A49*$B$4)/$B$19-$B$20,TRUE))</f>
        <v/>
      </c>
    </row>
    <row r="50">
      <c r="A50" s="16">
        <f>$B$23*20/10</f>
        <v/>
      </c>
      <c r="B50" s="17">
        <f>IF($B$13=2,_xlfn.NORM.S.DIST((A50*$B$4)/$B$19-$B$20,TRUE)+_xlfn.NORM.S.DIST(-(A50*$B$4)/$B$19-$B$20,TRUE),_xlfn.NORM.S.DIST((A50*$B$4)/$B$19-$B$20,TRUE))</f>
        <v/>
      </c>
    </row>
  </sheetData>
  <dataValidations count="1">
    <dataValidation sqref="B13" showDropDown="0" showInputMessage="0" showErrorMessage="0" allowBlank="0" type="list">
      <formula1>"1,2"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2026-10-25T01:13:31Z</dcterms:created>
  <dcterms:modified xmlns:dcterms="http://purl.org/dc/terms/" xmlns:xsi="http://www.w3.org/2001/XMLSchema-instance" xsi:type="dcterms:W3CDTF">2026-10-25T01:13:31Z</dcterms:modified>
</cp:coreProperties>
</file>